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F:\FOIL\FOIL Folders\Santorelli FOIL #R201-081924\Working Docs\send to dept to review\"/>
    </mc:Choice>
  </mc:AlternateContent>
  <xr:revisionPtr revIDLastSave="0" documentId="13_ncr:1_{EE8358A2-EAF4-43B0-9121-8E69C14379A3}" xr6:coauthVersionLast="47" xr6:coauthVersionMax="47" xr10:uidLastSave="{00000000-0000-0000-0000-000000000000}"/>
  <workbookProtection workbookAlgorithmName="SHA-512" workbookHashValue="UezDZt1jl34BYZ0yyLOGm7xKf1Uu5Xk+xc4UobbvICp+470ukmB/RHYU3IhQ/8LQasEPXjmMQzeR28tqze+CLw==" workbookSaltValue="7uCbWF93amrOlqY4mS01Zw==" workbookSpinCount="100000" lockStructure="1"/>
  <bookViews>
    <workbookView xWindow="-120" yWindow="-120" windowWidth="29040" windowHeight="15720" tabRatio="907" activeTab="8" xr2:uid="{00000000-000D-0000-FFFF-FFFF00000000}"/>
  </bookViews>
  <sheets>
    <sheet name="Cover" sheetId="14" r:id="rId1"/>
    <sheet name="Pre-Decisional Scoring" sheetId="3" r:id="rId2"/>
    <sheet name="CFA MIP Questions" sheetId="2" r:id="rId3"/>
    <sheet name="Reviewer-CAO Ops" sheetId="12" r:id="rId4"/>
    <sheet name="Reviewer-CAO Research-Data" sheetId="9" r:id="rId5"/>
    <sheet name="Reviewer-ESD Finance" sheetId="8" r:id="rId6"/>
    <sheet name="Reviewer-LiRo" sheetId="6" r:id="rId7"/>
    <sheet name="Reviewer-CAO DE" sheetId="10" r:id="rId8"/>
    <sheet name="Reviewer-CAO PM" sheetId="11" r:id="rId9"/>
  </sheets>
  <definedNames>
    <definedName name="_xlnm._FilterDatabase" localSheetId="2" hidden="1">'CFA MIP Questions'!$A$2:$M$136</definedName>
    <definedName name="_xlnm._FilterDatabase" localSheetId="1" hidden="1">'Pre-Decisional Scoring'!$A$4:$H$49</definedName>
    <definedName name="A_1">#REF!</definedName>
    <definedName name="A_2">#REF!</definedName>
    <definedName name="A_3">#REF!</definedName>
    <definedName name="B_1">#REF!</definedName>
    <definedName name="B_2">#REF!</definedName>
    <definedName name="B_3">#REF!</definedName>
    <definedName name="B_4">#REF!</definedName>
    <definedName name="B_5">#REF!</definedName>
    <definedName name="B_6">#REF!</definedName>
    <definedName name="C_1">#REF!</definedName>
    <definedName name="C_2">#REF!</definedName>
    <definedName name="C_3">#REF!</definedName>
    <definedName name="C_4">#REF!</definedName>
    <definedName name="C_5">#REF!</definedName>
    <definedName name="C_6">#REF!</definedName>
    <definedName name="C_7">#REF!</definedName>
    <definedName name="C_8">#REF!</definedName>
    <definedName name="C_9">#REF!</definedName>
    <definedName name="D_1">#REF!</definedName>
    <definedName name="D_2">#REF!</definedName>
    <definedName name="D_3">#REF!</definedName>
    <definedName name="D_4">#REF!</definedName>
    <definedName name="E_1">#REF!</definedName>
    <definedName name="E_2">#REF!</definedName>
    <definedName name="E_3">#REF!</definedName>
    <definedName name="E_4">#REF!</definedName>
    <definedName name="E_5">#REF!</definedName>
    <definedName name="F_1">#REF!</definedName>
    <definedName name="F_2">#REF!</definedName>
    <definedName name="F_3">#REF!</definedName>
    <definedName name="G_1">#REF!</definedName>
    <definedName name="G_2">#REF!</definedName>
    <definedName name="_xlnm.Print_Area" localSheetId="1">'Pre-Decisional Scoring'!$A:$H</definedName>
    <definedName name="Review_Component">#REF!</definedName>
    <definedName name="Review_Resour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4" l="1"/>
  <c r="G38" i="14" s="1"/>
  <c r="G30" i="9"/>
  <c r="G29" i="9"/>
  <c r="G28" i="9"/>
  <c r="G27" i="9"/>
  <c r="G26" i="9"/>
  <c r="G25" i="9"/>
  <c r="G24" i="9"/>
  <c r="G23" i="9"/>
  <c r="G22" i="9"/>
  <c r="G45" i="14"/>
  <c r="G43" i="14"/>
  <c r="G39" i="14" s="1"/>
  <c r="E39" i="14"/>
  <c r="E40" i="14"/>
  <c r="E38" i="14"/>
  <c r="F4" i="14"/>
  <c r="F3" i="14"/>
  <c r="F23" i="14" l="1"/>
  <c r="F22" i="14"/>
  <c r="F21" i="14"/>
  <c r="F20" i="14"/>
  <c r="F19" i="14"/>
  <c r="F18" i="14"/>
  <c r="F17" i="14"/>
  <c r="F16" i="14"/>
  <c r="E16" i="14"/>
  <c r="E23" i="14"/>
  <c r="E22" i="14"/>
  <c r="E21" i="14"/>
  <c r="E20" i="14"/>
  <c r="E19" i="14"/>
  <c r="E18" i="14"/>
  <c r="E17" i="14"/>
  <c r="B2" i="3"/>
  <c r="B1" i="9" s="1"/>
  <c r="B3" i="3"/>
  <c r="B2" i="10" s="1"/>
  <c r="B18" i="12"/>
  <c r="B19" i="12"/>
  <c r="B20" i="12"/>
  <c r="B21" i="12"/>
  <c r="B22" i="12"/>
  <c r="B23" i="12"/>
  <c r="B24" i="12"/>
  <c r="B25" i="12"/>
  <c r="C3" i="12"/>
  <c r="B3" i="12"/>
  <c r="A3" i="12"/>
  <c r="B17" i="12"/>
  <c r="B16" i="12"/>
  <c r="B15" i="12"/>
  <c r="B14" i="12"/>
  <c r="B13" i="12"/>
  <c r="B12" i="12"/>
  <c r="B11" i="12"/>
  <c r="B10" i="12"/>
  <c r="B9" i="12"/>
  <c r="B8" i="12"/>
  <c r="B7" i="12"/>
  <c r="B6" i="12"/>
  <c r="B5" i="12"/>
  <c r="B4" i="12"/>
  <c r="B9" i="9"/>
  <c r="B10" i="9"/>
  <c r="B11" i="9"/>
  <c r="B12" i="9"/>
  <c r="B13" i="9"/>
  <c r="B14" i="9"/>
  <c r="B15" i="9"/>
  <c r="B16" i="9"/>
  <c r="B17" i="9"/>
  <c r="B18" i="9"/>
  <c r="B8" i="9"/>
  <c r="B10" i="11"/>
  <c r="B11" i="11"/>
  <c r="C10" i="11"/>
  <c r="C11" i="11"/>
  <c r="B8" i="11"/>
  <c r="B9" i="11"/>
  <c r="C8" i="11"/>
  <c r="C9" i="11"/>
  <c r="B7" i="11"/>
  <c r="C7" i="11"/>
  <c r="C6" i="11"/>
  <c r="B6" i="11"/>
  <c r="C5" i="11"/>
  <c r="B5" i="11"/>
  <c r="C4" i="11"/>
  <c r="B6" i="10"/>
  <c r="C6" i="10"/>
  <c r="B5" i="10"/>
  <c r="C5" i="10"/>
  <c r="C4" i="10"/>
  <c r="B4" i="10"/>
  <c r="C4" i="9"/>
  <c r="B4" i="9"/>
  <c r="C4" i="8"/>
  <c r="B4" i="8"/>
  <c r="C7" i="6"/>
  <c r="C4" i="6"/>
  <c r="C5" i="6"/>
  <c r="C6" i="6"/>
  <c r="C8" i="6"/>
  <c r="C9" i="6"/>
  <c r="C10" i="6"/>
  <c r="C11" i="6"/>
  <c r="C12" i="6"/>
  <c r="C13" i="6"/>
  <c r="C14" i="6"/>
  <c r="C15" i="6"/>
  <c r="C16" i="6"/>
  <c r="C17" i="6"/>
  <c r="C18" i="6"/>
  <c r="C19" i="6"/>
  <c r="C20" i="6"/>
  <c r="C21" i="6"/>
  <c r="C22" i="6"/>
  <c r="B4" i="6"/>
  <c r="B5" i="6"/>
  <c r="B6" i="6"/>
  <c r="B7" i="6"/>
  <c r="B8" i="6"/>
  <c r="B9" i="6"/>
  <c r="B10" i="6"/>
  <c r="B11" i="6"/>
  <c r="B12" i="6"/>
  <c r="B13" i="6"/>
  <c r="B14" i="6"/>
  <c r="B15" i="6"/>
  <c r="B16" i="6"/>
  <c r="B17" i="6"/>
  <c r="B18" i="6"/>
  <c r="B19" i="6"/>
  <c r="B20" i="6"/>
  <c r="B21" i="6"/>
  <c r="B22" i="6"/>
  <c r="G4" i="14" l="1"/>
  <c r="B2" i="12"/>
  <c r="B2" i="11"/>
  <c r="B2" i="9"/>
  <c r="B2" i="6"/>
  <c r="B2" i="8"/>
  <c r="B1" i="6"/>
  <c r="B1" i="12"/>
  <c r="B1" i="10"/>
  <c r="B1" i="11"/>
  <c r="B1" i="8"/>
  <c r="E49" i="3"/>
  <c r="E48" i="3"/>
  <c r="C47" i="3"/>
  <c r="E45" i="3"/>
  <c r="E44" i="3"/>
  <c r="E43" i="3"/>
  <c r="C42" i="3"/>
  <c r="E40" i="3"/>
  <c r="E39" i="3"/>
  <c r="E38" i="3"/>
  <c r="E37" i="3"/>
  <c r="E36" i="3"/>
  <c r="C35" i="3"/>
  <c r="E34" i="3"/>
  <c r="E33" i="3"/>
  <c r="E32" i="3"/>
  <c r="E31" i="3"/>
  <c r="E30" i="3"/>
  <c r="C29" i="3"/>
  <c r="E28" i="3"/>
  <c r="E27" i="3"/>
  <c r="E26" i="3"/>
  <c r="E25" i="3"/>
  <c r="E24" i="3"/>
  <c r="E23" i="3"/>
  <c r="E22" i="3"/>
  <c r="E21" i="3"/>
  <c r="E20" i="3"/>
  <c r="E19" i="3"/>
  <c r="C18" i="3"/>
  <c r="E17" i="3"/>
  <c r="E16" i="3"/>
  <c r="E15" i="3"/>
  <c r="E14" i="3"/>
  <c r="E13" i="3"/>
  <c r="E12" i="3"/>
  <c r="E11" i="3"/>
  <c r="C10" i="3"/>
  <c r="E9" i="3"/>
  <c r="E8" i="3"/>
  <c r="E7" i="3"/>
  <c r="E6" i="3"/>
  <c r="C5" i="3"/>
  <c r="E5" i="3" l="1"/>
  <c r="E10" i="3"/>
  <c r="E42" i="3"/>
  <c r="E47" i="3"/>
  <c r="E29" i="3"/>
  <c r="C3" i="3"/>
  <c r="E18" i="3"/>
  <c r="E35" i="3"/>
  <c r="E2" i="3" l="1"/>
  <c r="G3" i="14" l="1"/>
</calcChain>
</file>

<file path=xl/sharedStrings.xml><?xml version="1.0" encoding="utf-8"?>
<sst xmlns="http://schemas.openxmlformats.org/spreadsheetml/2006/main" count="1046" uniqueCount="469">
  <si>
    <t>CONFIDENTIAL - PRE-DECISIONAL</t>
  </si>
  <si>
    <t>New York State ConnectALL Municipal Infrastructure Program - PHASE 1 Evaluation and Scoring</t>
  </si>
  <si>
    <t xml:space="preserve">Project Name: </t>
  </si>
  <si>
    <t>134870 - Franklin County MIP Application</t>
  </si>
  <si>
    <t xml:space="preserve">Applicant(s): </t>
  </si>
  <si>
    <t>Franklin County, DANC</t>
  </si>
  <si>
    <t>Reviewer Instructions:</t>
  </si>
  <si>
    <t>1a</t>
  </si>
  <si>
    <t>ConnectALL Operations Team</t>
  </si>
  <si>
    <r>
      <t>Perform completeness and accuracy checks in the "</t>
    </r>
    <r>
      <rPr>
        <b/>
        <sz val="11"/>
        <color theme="1"/>
        <rFont val="Calibri"/>
        <family val="2"/>
        <scheme val="minor"/>
      </rPr>
      <t>Review Form - CAO Ops</t>
    </r>
    <r>
      <rPr>
        <sz val="11"/>
        <color theme="1"/>
        <rFont val="Calibri"/>
        <family val="2"/>
        <scheme val="minor"/>
      </rPr>
      <t>" tab, and only for the applications that pass the checklist,</t>
    </r>
  </si>
  <si>
    <t>b</t>
  </si>
  <si>
    <t>Create a new folder with name [CFA_AppID - ApplicantOrgName - Location] under 1. Applications</t>
  </si>
  <si>
    <t>MIP &gt; 1. Applications</t>
  </si>
  <si>
    <t>c</t>
  </si>
  <si>
    <t>Upload all the application files from CFA to the newly created folder</t>
  </si>
  <si>
    <t>d</t>
  </si>
  <si>
    <t>Notify all the reviewers to initiate the review process</t>
  </si>
  <si>
    <t>2a</t>
  </si>
  <si>
    <t>Reviewers</t>
  </si>
  <si>
    <t>Go to the appropriate Review Form tab, and enter your name in "Reviewer Name" box on the top when you start the review</t>
  </si>
  <si>
    <t>Perform the required review and provide appropriate recommendations in the same tab</t>
  </si>
  <si>
    <t>When your review is completed, enter the "Date Completed" box on the top and notify the Program Manager</t>
  </si>
  <si>
    <t>Review Component</t>
  </si>
  <si>
    <t>Review Resource</t>
  </si>
  <si>
    <t>Reviewer Name</t>
  </si>
  <si>
    <t>Date Completed</t>
  </si>
  <si>
    <t>Completeness and Accuracy</t>
  </si>
  <si>
    <t>CAO Operations</t>
  </si>
  <si>
    <t>Data Validation</t>
  </si>
  <si>
    <t>CAO Data Management</t>
  </si>
  <si>
    <t>Grantee Financial</t>
  </si>
  <si>
    <t>ESD Finance</t>
  </si>
  <si>
    <t xml:space="preserve">Technical </t>
  </si>
  <si>
    <t>LiRo</t>
  </si>
  <si>
    <t>Project Cost</t>
  </si>
  <si>
    <t>Programmatic/Compliance</t>
  </si>
  <si>
    <t>CAO Program Manager</t>
  </si>
  <si>
    <t>Digital Equity</t>
  </si>
  <si>
    <t>CAO Digital Equity</t>
  </si>
  <si>
    <t>Project Viability</t>
  </si>
  <si>
    <r>
      <t>Project Summary / Key Points</t>
    </r>
    <r>
      <rPr>
        <i/>
        <sz val="12"/>
        <color theme="0"/>
        <rFont val="Calibri"/>
        <family val="2"/>
        <scheme val="minor"/>
      </rPr>
      <t xml:space="preserve"> (to be filled by Program Manager)</t>
    </r>
  </si>
  <si>
    <t>Franklin County is the primary applicant, with Development Authority of the North Country (DANC) listed as a partner</t>
  </si>
  <si>
    <t>SLICFiber, an ISP and ECC technologies, a consulting company are supporting the proposed project</t>
  </si>
  <si>
    <t>Proposed project will extend DANC's open-access middle-mile by 35.8 miles in the towns of Chateaugay, Franklin and a small portion of Harrietstown, with SLIC building last-mile to these locations, including 145 unserved locations</t>
  </si>
  <si>
    <t>DANC will own, operate and maintain the proposed infrastructure; SLICFiber will operate, maintain and serve the customers, including the last-mile installation with drops and CPEs</t>
  </si>
  <si>
    <t>DANC will offer an open-access network with transparent pricing and unbiased availability for multiple ISP(s), and offer dark fiber wavelength and active Ethernet services up to 100 Gbps</t>
  </si>
  <si>
    <t>From the proposed 144 strands of fiber, 36 will be reserved for last-mile and the remaining will be connected to DANC's 2000-mile middle mile for 23 ISPs</t>
  </si>
  <si>
    <t>100% of the $2.14M project budget is requested from MIP grants</t>
  </si>
  <si>
    <t>Project area includes 1606 locations, 9% of which are un-and-underserved</t>
  </si>
  <si>
    <r>
      <t>Project Metrics</t>
    </r>
    <r>
      <rPr>
        <i/>
        <sz val="12"/>
        <color theme="0"/>
        <rFont val="Calibri"/>
        <family val="2"/>
        <scheme val="minor"/>
      </rPr>
      <t xml:space="preserve"> (to be filled by Program Manager) - as provided by the Applicant in CFA responses</t>
    </r>
  </si>
  <si>
    <t>Total Project Budget</t>
  </si>
  <si>
    <t>MIP Grant Request</t>
  </si>
  <si>
    <t>Total Cost Per Mile</t>
  </si>
  <si>
    <t>Other Public Funds</t>
  </si>
  <si>
    <t>Total Cost Per Location</t>
  </si>
  <si>
    <t>Private Funds</t>
  </si>
  <si>
    <t>LOCATION DATA</t>
  </si>
  <si>
    <t>Unserved</t>
  </si>
  <si>
    <t>Underserved</t>
  </si>
  <si>
    <t>Served</t>
  </si>
  <si>
    <t>Total</t>
  </si>
  <si>
    <t>Homes</t>
  </si>
  <si>
    <t>Businesses</t>
  </si>
  <si>
    <t>Community Anchor Instituations</t>
  </si>
  <si>
    <t>CONSTRUCTION DATA</t>
  </si>
  <si>
    <t>Miles of Aerial fiber</t>
  </si>
  <si>
    <t>Miles of Underground fiber</t>
  </si>
  <si>
    <t>Miles of drop-fiber</t>
  </si>
  <si>
    <t>Non-fiber construction miles</t>
  </si>
  <si>
    <t>Total Construction Miles</t>
  </si>
  <si>
    <t>Required or Recommended Risk Mitigation</t>
  </si>
  <si>
    <t>Considerations for Negotiation with the Applicant</t>
  </si>
  <si>
    <t>New York State ConnectALL Municipal Infrastructure Program - Evaluation and Scoring</t>
  </si>
  <si>
    <t>PRE-DECISIONAL SCORE</t>
  </si>
  <si>
    <t>CONFIDENTIAL</t>
  </si>
  <si>
    <t>Select responses from the dropdowns below:</t>
  </si>
  <si>
    <t>PRE-DECISIONAL</t>
  </si>
  <si>
    <t>Sections</t>
  </si>
  <si>
    <t>Weighting</t>
  </si>
  <si>
    <t>Scoring (0, 1, 3, 9)</t>
  </si>
  <si>
    <t>Score</t>
  </si>
  <si>
    <t>CFA Questions</t>
  </si>
  <si>
    <t>Scoring Resource</t>
  </si>
  <si>
    <t>Reviewer Comments</t>
  </si>
  <si>
    <t>A</t>
  </si>
  <si>
    <t>Applicant Profile</t>
  </si>
  <si>
    <t>A_1</t>
  </si>
  <si>
    <t>Infrastructure ownership</t>
  </si>
  <si>
    <t>9 - Public ownership</t>
  </si>
  <si>
    <t>D_14740 - Summary
14695
14696
14713</t>
  </si>
  <si>
    <t>A_2</t>
  </si>
  <si>
    <t xml:space="preserve">Demonstrated stable financial capacity </t>
  </si>
  <si>
    <t>9 - Strong Financial Capacity [Very Good (5)]</t>
  </si>
  <si>
    <t>D_14686 - Financials
14697
14458
14708</t>
  </si>
  <si>
    <t>A_3</t>
  </si>
  <si>
    <t>Staffing capacity plan</t>
  </si>
  <si>
    <t>9 - Already staffed</t>
  </si>
  <si>
    <t>B</t>
  </si>
  <si>
    <t xml:space="preserve">Experience and Relevant Qualifications </t>
  </si>
  <si>
    <t>B_1</t>
  </si>
  <si>
    <t>Applicant team’s experience in similar projects</t>
  </si>
  <si>
    <t>9 - Successful broadband deployment</t>
  </si>
  <si>
    <t>D_14740 - Summary
D_14687 - Case Studies
14764
14748
14761</t>
  </si>
  <si>
    <t>B_2</t>
  </si>
  <si>
    <t>Cost and timeline mitigation for aerial fiber make-ready</t>
  </si>
  <si>
    <t>1 - Single third-party pole ownership</t>
  </si>
  <si>
    <t>14751
14467</t>
  </si>
  <si>
    <t>B_3</t>
  </si>
  <si>
    <t>Cost and timeline mitigation for underground fiber permits for right-of-way (ROW)</t>
  </si>
  <si>
    <t>9 - Can easily get permits and ROW OR No underground work anticipated</t>
  </si>
  <si>
    <t>B_4</t>
  </si>
  <si>
    <t>Applicant's compliance history</t>
  </si>
  <si>
    <t>9 - Successful grant or loan-funded project(s)</t>
  </si>
  <si>
    <t>14468
14469
14470
14473</t>
  </si>
  <si>
    <t>B_5</t>
  </si>
  <si>
    <t>Current or previous participation in the Affordable Connectivity Program (ACP) or other public subsidy programs</t>
  </si>
  <si>
    <t>9 - Yes</t>
  </si>
  <si>
    <t>B_6</t>
  </si>
  <si>
    <t>Demonstrated base of operations and capability in New York and is local to planned work</t>
  </si>
  <si>
    <t>14459
14702
14703</t>
  </si>
  <si>
    <t>C</t>
  </si>
  <si>
    <t>Approach and Scope of Services</t>
  </si>
  <si>
    <t>C_1</t>
  </si>
  <si>
    <t>Project area economics</t>
  </si>
  <si>
    <t>1 - Existing ISPs</t>
  </si>
  <si>
    <t>14704
14705
14706</t>
  </si>
  <si>
    <t>C_2</t>
  </si>
  <si>
    <t>Project size</t>
  </si>
  <si>
    <t>3 - 1000 to 2500 addresses passed</t>
  </si>
  <si>
    <t>14742
14743
14744
14745
14746
14747</t>
  </si>
  <si>
    <t>C_3</t>
  </si>
  <si>
    <t>Locations service status</t>
  </si>
  <si>
    <t>1 - less than 10% un-and-underserved</t>
  </si>
  <si>
    <t>14742
14743
14744</t>
  </si>
  <si>
    <t>C_4</t>
  </si>
  <si>
    <t>Total cost per mile of construction</t>
  </si>
  <si>
    <t>3 - $40k-$60k per mile</t>
  </si>
  <si>
    <r>
      <t xml:space="preserve">Derive from:
D_14765 Budget Tab
D_14765 Location Tab
</t>
    </r>
    <r>
      <rPr>
        <i/>
        <sz val="11"/>
        <color theme="1"/>
        <rFont val="Calibri"/>
        <family val="2"/>
        <scheme val="minor"/>
      </rPr>
      <t xml:space="preserve"> (14749, 14750, 14752)</t>
    </r>
    <r>
      <rPr>
        <sz val="11"/>
        <color theme="1"/>
        <rFont val="Calibri"/>
        <family val="2"/>
        <scheme val="minor"/>
      </rPr>
      <t xml:space="preserve">
(14754, 14756, 14757, 14707) 
14709</t>
    </r>
  </si>
  <si>
    <t>C_5</t>
  </si>
  <si>
    <t>Total cost per location passed</t>
  </si>
  <si>
    <t>9 - Less than $2500 per passing</t>
  </si>
  <si>
    <r>
      <t xml:space="preserve">Derive from:
D_14765 Budget Tab
D_14765 Location Tab
</t>
    </r>
    <r>
      <rPr>
        <i/>
        <sz val="11"/>
        <color theme="1"/>
        <rFont val="Calibri"/>
        <family val="2"/>
        <scheme val="minor"/>
      </rPr>
      <t xml:space="preserve"> (14742, 14743, 14744)</t>
    </r>
    <r>
      <rPr>
        <sz val="11"/>
        <color theme="1"/>
        <rFont val="Calibri"/>
        <family val="2"/>
        <scheme val="minor"/>
      </rPr>
      <t xml:space="preserve">
(14754, 14756, 14757, 14707) 
14709</t>
    </r>
  </si>
  <si>
    <t>C_6</t>
  </si>
  <si>
    <t>Matching funds for the project</t>
  </si>
  <si>
    <t>0 – No matching funds</t>
  </si>
  <si>
    <t xml:space="preserve">D_14765 Budget Tab
(14754, 14756, 14757, 14707) </t>
  </si>
  <si>
    <t>C_7</t>
  </si>
  <si>
    <t>Deployment plan and timeline</t>
  </si>
  <si>
    <t>9 - Achievable deployment by Dec 2026</t>
  </si>
  <si>
    <t>D_14688 - Project Plan
14715
14716
14717
14720</t>
  </si>
  <si>
    <t>C_8</t>
  </si>
  <si>
    <t>Network infrastructure sharing model</t>
  </si>
  <si>
    <t>9 - Non-exclusive for shared use by multiple ISPs</t>
  </si>
  <si>
    <t>D_14689 - Network Design
14718</t>
  </si>
  <si>
    <t>C_9</t>
  </si>
  <si>
    <t>Risk mitigation plan</t>
  </si>
  <si>
    <t>3 - Some risks identified but pending mitigation plan</t>
  </si>
  <si>
    <t>14708
14709
14710
14711
14712
14719</t>
  </si>
  <si>
    <t>D</t>
  </si>
  <si>
    <t>Network Design</t>
  </si>
  <si>
    <t>D_1</t>
  </si>
  <si>
    <t>Complete or close to complete network design for last mile</t>
  </si>
  <si>
    <t>3 - Close to complete network design</t>
  </si>
  <si>
    <t>D_14689 - Network Design
14720
14755
14758
14759
14721
14722
14723</t>
  </si>
  <si>
    <t>D_2</t>
  </si>
  <si>
    <t>Maps and address lists indicating the fiber routes and accompanying infrastructure proposed routing</t>
  </si>
  <si>
    <t>9 - Fully defined in .kmz or shape file</t>
  </si>
  <si>
    <t>D_14690 - Maps and Addresses</t>
  </si>
  <si>
    <t>D_3</t>
  </si>
  <si>
    <t>Network is completely fiber or if another medium</t>
  </si>
  <si>
    <t>9 - 100% fiber</t>
  </si>
  <si>
    <t>14758
14759</t>
  </si>
  <si>
    <t>D_4</t>
  </si>
  <si>
    <t>Proposed project interconnects with publicly controlled infrastructure</t>
  </si>
  <si>
    <t>9 - Continguous with public infrastructure</t>
  </si>
  <si>
    <t>14721
14722</t>
  </si>
  <si>
    <t>E</t>
  </si>
  <si>
    <t>Service Quality and Affordability</t>
  </si>
  <si>
    <t>E_1</t>
  </si>
  <si>
    <t>Service performance</t>
  </si>
  <si>
    <t>9 - Exceeds "Minimum Performance Requirements"</t>
  </si>
  <si>
    <t>D_14689 - Network Design
14723</t>
  </si>
  <si>
    <t>E_2</t>
  </si>
  <si>
    <t>Service level pricing</t>
  </si>
  <si>
    <t>1 - Greater than $65 for 100/100 Mbps</t>
  </si>
  <si>
    <t>D_14765 - Service Tiers Tab
14760</t>
  </si>
  <si>
    <t>E_3</t>
  </si>
  <si>
    <t>Cybersecurity and privacy</t>
  </si>
  <si>
    <t>0 - Undefined</t>
  </si>
  <si>
    <t>E_4</t>
  </si>
  <si>
    <t>Marketing plans</t>
  </si>
  <si>
    <t>9 - Fully defined</t>
  </si>
  <si>
    <t>E_5</t>
  </si>
  <si>
    <t>Customer service and support plan</t>
  </si>
  <si>
    <t>9 - Fully defined with multichannel and human interactions</t>
  </si>
  <si>
    <t>14480
14481
14482
14725</t>
  </si>
  <si>
    <t>F</t>
  </si>
  <si>
    <t>Digital Equity Impact, Workforce Development and Diversity Practices</t>
  </si>
  <si>
    <t>F_1</t>
  </si>
  <si>
    <t>Depth of workforce development programs and partnerships</t>
  </si>
  <si>
    <t>3 - Upskilling plan in process</t>
  </si>
  <si>
    <t>D_14740 - Summary
D_14765 - Workforce Development tab
D_15016 - Letter(s) of committment
14730
14731
14496
14732
14486
14733</t>
  </si>
  <si>
    <t>F_2</t>
  </si>
  <si>
    <t>MWBE (and SDVOB, if applicable) participation</t>
  </si>
  <si>
    <t>0 - Undefined plans</t>
  </si>
  <si>
    <t>14445
2365 - Certification</t>
  </si>
  <si>
    <t>F_3</t>
  </si>
  <si>
    <t xml:space="preserve">Intent to hire additional employees if the Applicant is selected to be a Grantee </t>
  </si>
  <si>
    <t>9 - Fully defined plan with job creation</t>
  </si>
  <si>
    <t>D_14765 - Workforce Development tab</t>
  </si>
  <si>
    <t>G</t>
  </si>
  <si>
    <t>Letters of Commitment</t>
  </si>
  <si>
    <t>G_1</t>
  </si>
  <si>
    <t>Eligible Partners</t>
  </si>
  <si>
    <t>9 - Identified and commited partners/vendors</t>
  </si>
  <si>
    <t>D_15016 - Letter(s) of commitment
D_15018 - Additional Doc(s)
14733</t>
  </si>
  <si>
    <t>G_2</t>
  </si>
  <si>
    <t>Letters of Commitment to operate on the network from one or more ISP</t>
  </si>
  <si>
    <t>9 - Committed one or more ISPs for last-mile</t>
  </si>
  <si>
    <t>D_14691 - Letter(s) from ISP(s)
14734</t>
  </si>
  <si>
    <t>Question ID</t>
  </si>
  <si>
    <t>Question Order</t>
  </si>
  <si>
    <t>Question Type</t>
  </si>
  <si>
    <t>Format Type</t>
  </si>
  <si>
    <t>Question Text</t>
  </si>
  <si>
    <t>Choice Options</t>
  </si>
  <si>
    <t>Conditional</t>
  </si>
  <si>
    <t>Required</t>
  </si>
  <si>
    <t xml:space="preserve"> Data Validation</t>
  </si>
  <si>
    <t>Scoring and Weightage</t>
  </si>
  <si>
    <t>Threshold</t>
  </si>
  <si>
    <t>Yes/No</t>
  </si>
  <si>
    <t>Are you applying to ConnectALL's Municipal Infrastructure Program (MIP)?</t>
  </si>
  <si>
    <t>y</t>
  </si>
  <si>
    <t>Do you acknowledge that the project(s) you are proposing for grant funding will meet the minimum project requirements as stated in the RFA and any subsequently published updates?</t>
  </si>
  <si>
    <t>Do you have commitment from one or more ISPs to operate on the proposed network for open-access infrastructure?</t>
  </si>
  <si>
    <t>Has your business ever violated applicable regulations, labor laws, prevailing wage requirements, or labor standards?</t>
  </si>
  <si>
    <t>Attachment</t>
  </si>
  <si>
    <r>
      <t xml:space="preserve">Provide a </t>
    </r>
    <r>
      <rPr>
        <b/>
        <sz val="11"/>
        <color theme="1"/>
        <rFont val="Calibri"/>
        <family val="2"/>
        <scheme val="minor"/>
      </rPr>
      <t xml:space="preserve">summary of the following key points of the project </t>
    </r>
    <r>
      <rPr>
        <sz val="11"/>
        <color theme="1"/>
        <rFont val="Calibri"/>
        <family val="2"/>
        <scheme val="minor"/>
      </rPr>
      <t>[Not to exceed two pages]:
- List of applicants and any eligible partners
- List of the proposed project areas with a percentage of unserved and underserved locations
- Total miles of proposed new fiber construction
- Brief overview of the proposed project approach
- Proposed infrastructure ownership model
- Approach for sharing the newly built infrastructure as open-access or reserved for exclusive use
- Total project budget with the amount requested from MIP grant funds
Name your file using the following naming convention: "ApplicantName_Project-Summary_MM.DD.YY"
Please note that the accepted file type for this question is PDF. If you have an issue with uploading any files, please reach out to cfa-programs@ny.gov and MIP@esd.ny.gov.</t>
    </r>
  </si>
  <si>
    <r>
      <t xml:space="preserve">Upload the Applicant's most recent </t>
    </r>
    <r>
      <rPr>
        <b/>
        <sz val="11"/>
        <color theme="1"/>
        <rFont val="Calibri"/>
        <family val="2"/>
        <scheme val="minor"/>
      </rPr>
      <t>financial statements</t>
    </r>
    <r>
      <rPr>
        <sz val="11"/>
        <color theme="1"/>
        <rFont val="Calibri"/>
        <family val="2"/>
        <scheme val="minor"/>
      </rPr>
      <t xml:space="preserve"> prepared in accordance with standard accounting procedures of the Applicant and all principals of the organization. Eligible Private Applicants should provide three years of audited financial statements.
Name your file using the following naming convention: "ApplicantName_Finances_MM.DD.YY"
Please note that the accepted file type for this question is PDF. If you have an issue with uploading any files, please reach out to cfa-programs@ny.gov and MIP@esd.ny.gov.</t>
    </r>
  </si>
  <si>
    <r>
      <t xml:space="preserve">Please provide </t>
    </r>
    <r>
      <rPr>
        <b/>
        <sz val="11"/>
        <color theme="1"/>
        <rFont val="Calibri"/>
        <family val="2"/>
        <scheme val="minor"/>
      </rPr>
      <t xml:space="preserve">two case studies </t>
    </r>
    <r>
      <rPr>
        <sz val="11"/>
        <color theme="1"/>
        <rFont val="Calibri"/>
        <family val="2"/>
        <scheme val="minor"/>
      </rPr>
      <t>of relevant past work done by the Applicant or team, with preference to work conducted in New York State. Include reference to adhering to relevant state and federal regulations.
Case studies shall be brief and include the following for each:
• Number of addresses served
• Number of businesses subcontracted
• Route miles constructed, and costs incurred by category (e.g., make-ready, permitting, engineering/design, labor, construction)
• Description of the technology deployed and why it was the appropriate choice for the project
• Service level commitment offered
• Advertised download speed in megabits per second
• Advertised upload speed in megabits per second
• Monthly, non-promotional price for each service offered over the funded infrastructure
• Specifications of signal latency and service reliability parameters
• Descriptions of any delays or changes made to project timeline
Name your file using the following naming convention: "ApplicantName_Experiences_MM.DD.YY"
Please note that the accepted file type for this question is PDF. If you have an issue with uploading any files, please reach out to cfa-programs@ny.gov and MIP@esd.ny.gov.</t>
    </r>
  </si>
  <si>
    <r>
      <t>Please provide a</t>
    </r>
    <r>
      <rPr>
        <b/>
        <sz val="11"/>
        <color theme="1"/>
        <rFont val="Calibri"/>
        <family val="2"/>
        <scheme val="minor"/>
      </rPr>
      <t xml:space="preserve"> project management plan</t>
    </r>
    <r>
      <rPr>
        <sz val="11"/>
        <color theme="1"/>
        <rFont val="Calibri"/>
        <family val="2"/>
        <scheme val="minor"/>
      </rPr>
      <t xml:space="preserve"> with timelines clearly identifying the</t>
    </r>
    <r>
      <rPr>
        <b/>
        <sz val="11"/>
        <color theme="1"/>
        <rFont val="Calibri"/>
        <family val="2"/>
        <scheme val="minor"/>
      </rPr>
      <t xml:space="preserve"> time to first connections and the time to project completion</t>
    </r>
    <r>
      <rPr>
        <sz val="11"/>
        <color theme="1"/>
        <rFont val="Calibri"/>
        <family val="2"/>
        <scheme val="minor"/>
      </rPr>
      <t>.
Name your file using the following naming convention: "ApplicantName_Deployment-Timelines_MM.DD.YY"
Please note that the accepted file types for this question are PDF and XLSX. If you have an issue with uploading any files, please reach out to cfa-programs@ny.gov and MIP@esd.ny.gov.</t>
    </r>
  </si>
  <si>
    <r>
      <t>Please provide the following information by filling out all four tabs of the MIP RFA Templates file (link to download below).
1. Project budget with a breakdown of costs using the "</t>
    </r>
    <r>
      <rPr>
        <b/>
        <sz val="11"/>
        <color theme="1"/>
        <rFont val="Calibri"/>
        <family val="2"/>
        <scheme val="minor"/>
      </rPr>
      <t>MIP Budget Templates</t>
    </r>
    <r>
      <rPr>
        <sz val="11"/>
        <color theme="1"/>
        <rFont val="Calibri"/>
        <family val="2"/>
        <scheme val="minor"/>
      </rPr>
      <t>" tab
2. Services and products that will be offered to the end-users, and pricing of those by completing the "</t>
    </r>
    <r>
      <rPr>
        <b/>
        <sz val="11"/>
        <color theme="1"/>
        <rFont val="Calibri"/>
        <family val="2"/>
        <scheme val="minor"/>
      </rPr>
      <t>MIP Service Tiers and Pricing</t>
    </r>
    <r>
      <rPr>
        <sz val="11"/>
        <color theme="1"/>
        <rFont val="Calibri"/>
        <family val="2"/>
        <scheme val="minor"/>
      </rPr>
      <t>" tab:
a) Include description of service tiers, speeds, and pricing, inclusive of all taxes and fees.
b) Indicate price, upload speed, and download speed for a product at or below $30 per month, if such a price point is planned
c) Include description, including service speeds and means of delivery, of any free service tiers or free introductory periods, if available
3. Details on the intent to hire additional employees if the Applicant is selected to be a Grantee by filling out the "</t>
    </r>
    <r>
      <rPr>
        <b/>
        <sz val="11"/>
        <color theme="1"/>
        <rFont val="Calibri"/>
        <family val="2"/>
        <scheme val="minor"/>
      </rPr>
      <t>MIP Workforce Development</t>
    </r>
    <r>
      <rPr>
        <sz val="11"/>
        <color theme="1"/>
        <rFont val="Calibri"/>
        <family val="2"/>
        <scheme val="minor"/>
      </rPr>
      <t xml:space="preserve">" tab
4. A list of locations the project will serve by filling out the </t>
    </r>
    <r>
      <rPr>
        <b/>
        <sz val="11"/>
        <color theme="1"/>
        <rFont val="Calibri"/>
        <family val="2"/>
        <scheme val="minor"/>
      </rPr>
      <t>"MIP Location Data</t>
    </r>
    <r>
      <rPr>
        <sz val="11"/>
        <color theme="1"/>
        <rFont val="Calibri"/>
        <family val="2"/>
        <scheme val="minor"/>
      </rPr>
      <t>" tab. Provide all available location data such as FCC Location ID, address, and latitude/longitude for each location
a) Indicate which locations are Unserved, Underserved or Served
b) Business, Residential or Mixed
c) Community Anchor Institutions
Name your file using the following naming convention: "ApplicantName_MIP-RFA-Filled-Templates_MM.DD.YY"
Please note that the accepted file type for this question is XLSX. If you have an issue with uploading any files, please reach out to cfa-programs@ny.gov and MIP@esd.ny.gov.
Please use the link below to download the templates file.</t>
    </r>
  </si>
  <si>
    <r>
      <t xml:space="preserve">Please provide a complete or close to complete </t>
    </r>
    <r>
      <rPr>
        <b/>
        <sz val="11"/>
        <color theme="1"/>
        <rFont val="Calibri"/>
        <family val="2"/>
        <scheme val="minor"/>
      </rPr>
      <t>network design and architecture,</t>
    </r>
    <r>
      <rPr>
        <sz val="11"/>
        <color theme="1"/>
        <rFont val="Calibri"/>
        <family val="2"/>
        <scheme val="minor"/>
      </rPr>
      <t xml:space="preserve"> including:
• Network elements (both active and passive)
• Connectivity to the internet backbone
• Delivery to each served address with the required throughput and capacity
• Engineering decisions required to achieve service speeds and latency, such as:
• Backhaul connectivity
• Head end deployment
• Core network electronics
• Fiber capacity and strand counts on each segment of the network
• Maximum line speed at the premises
• Oversubscription ratio
• Split ratios
• Splice points
• Drop installation
• In-unit termination specification
• CPE or router model and capabilities (including Wi-Fi interface)
Name your file using the following naming convention: "ApplicantName_Network-Design_MM.DD.YY"
Please note that the accepted file type for this question is PDF. If you have an issue with uploading any files, please reach out to cfa-programs@ny.gov and MIP@esd.ny.gov.</t>
    </r>
  </si>
  <si>
    <r>
      <t xml:space="preserve">Please provide </t>
    </r>
    <r>
      <rPr>
        <b/>
        <sz val="11"/>
        <color theme="1"/>
        <rFont val="Calibri"/>
        <family val="2"/>
        <scheme val="minor"/>
      </rPr>
      <t xml:space="preserve">Maps and address lists </t>
    </r>
    <r>
      <rPr>
        <sz val="11"/>
        <color theme="1"/>
        <rFont val="Calibri"/>
        <family val="2"/>
        <scheme val="minor"/>
      </rPr>
      <t>indicating the fiber routes and accompanying infrastructure (e.g., poles and huts) that the MIP grants would fund. Include a list of publicly controlled assets the project may use to support deployment. Include a .kmz or shapefile of the proposed routing with clearly defined layers for the various types of infrastructure and any other information relevant to the design, including:
• Fiber routes and segment types (backbone, distribution, etc.)
• Installation method (direction bore, micro-trenching, etc.)
Name your file using the following naming convention: "ApplicantName_Maps-Addresses_MM.DD.YY"
Please note that the accepted file types for this question are kmz, kml, shp, and shx. If you have an issue with uploading any files, please reach out to cfa-programs@ny.gov and MIP@esd.ny.gov.</t>
    </r>
  </si>
  <si>
    <r>
      <t xml:space="preserve">For an open-access infrastructure, please provide </t>
    </r>
    <r>
      <rPr>
        <b/>
        <sz val="11"/>
        <color theme="1"/>
        <rFont val="Calibri"/>
        <family val="2"/>
        <scheme val="minor"/>
      </rPr>
      <t xml:space="preserve">Letters of Commitment </t>
    </r>
    <r>
      <rPr>
        <sz val="11"/>
        <color theme="1"/>
        <rFont val="Calibri"/>
        <family val="2"/>
        <scheme val="minor"/>
      </rPr>
      <t>to operate on the network from one or more ISP, indicating details of the ISP's planned technology approach and demonstration of a currently functional network meeting CAO requirements elsewhere. Other supporting documentation may include letters of endorsement from ISP(s) currently operating on infrastructure built by the applicant elsewhere, and documentation from an operator using infrastructure built by the Applicant to host ISPs that meet CAO's service requirements.
Name your file using the following naming convention: "ApplicantName_ISP-LOC_MM.DD.YY"
Please note that the accepted file type for this question is PDF. If you have an issue with uploading any files, please reach out to cfa-programs@ny.gov and MIP@esd.ny.gov.</t>
    </r>
  </si>
  <si>
    <r>
      <t xml:space="preserve">Attach </t>
    </r>
    <r>
      <rPr>
        <b/>
        <sz val="11"/>
        <color theme="1"/>
        <rFont val="Calibri"/>
        <family val="2"/>
        <scheme val="minor"/>
      </rPr>
      <t>letter(s) of commitment, if available, from partner organization(s)</t>
    </r>
    <r>
      <rPr>
        <sz val="11"/>
        <color theme="1"/>
        <rFont val="Calibri"/>
        <family val="2"/>
        <scheme val="minor"/>
      </rPr>
      <t xml:space="preserve"> that demonstrate(s) Applicant's current engagement, or future intent to engage, with partner(s) through advising on curriculum or program design, providing program funding, interviewing talent, hiring talent, building an apprenticeship or other program, or upskilling existing workers. Letters can be from labor unions, workforce development organizations, state and local workforce boards, educational institutions, community-based organizations, or others relevant organizations.
Name your file using the following naming convention: "ApplicantName_WorkerComms_MM.DD.YY"
Please note that the accepted file type for this question is PDF. If you have an issue with uploading any files, please reach out to cfa-programs@ny.gov and MIP@esd.ny.gov.</t>
    </r>
  </si>
  <si>
    <t>n</t>
  </si>
  <si>
    <r>
      <t>Provide any</t>
    </r>
    <r>
      <rPr>
        <b/>
        <sz val="11"/>
        <color theme="1"/>
        <rFont val="Calibri"/>
        <family val="2"/>
        <scheme val="minor"/>
      </rPr>
      <t xml:space="preserve"> additional document(s) </t>
    </r>
    <r>
      <rPr>
        <sz val="11"/>
        <color theme="1"/>
        <rFont val="Calibri"/>
        <family val="2"/>
        <scheme val="minor"/>
      </rPr>
      <t>to strengthen your application (e.g. letters of endorsement from the proposed area municipality).
Name your file using the following naming convention: “ApplicantName_AdditionalDocs_MM.DD.YY”
Please note that the accepted file types for this question are PDF and ZIP. If you have an issue with uploading any files, please reach out to cfa-programs@ny.gov and MIP@esd.ny.gov.</t>
    </r>
  </si>
  <si>
    <t>Standard Question</t>
  </si>
  <si>
    <t>Yes, No</t>
  </si>
  <si>
    <t>Short Answer</t>
  </si>
  <si>
    <t>Name of the Primary Applicant Organization</t>
  </si>
  <si>
    <t>Applicant Street Address</t>
  </si>
  <si>
    <t>Applicant City</t>
  </si>
  <si>
    <t>State Dropdown</t>
  </si>
  <si>
    <t>Applicant State</t>
  </si>
  <si>
    <t>Long Answer</t>
  </si>
  <si>
    <t>Applicant ZIP Code (please use ZIP+4 if known)</t>
  </si>
  <si>
    <t>5,10</t>
  </si>
  <si>
    <t>URL</t>
  </si>
  <si>
    <t>Applicant organization website</t>
  </si>
  <si>
    <t>Is the applicant "Doing Business As" (DBA)?</t>
  </si>
  <si>
    <t>What is the applicant's DBA name?</t>
  </si>
  <si>
    <t>Yes</t>
  </si>
  <si>
    <t>Primary Contact First Name</t>
  </si>
  <si>
    <t>Primary Contact Last Name</t>
  </si>
  <si>
    <t>Primary Contact Title</t>
  </si>
  <si>
    <t>Phone</t>
  </si>
  <si>
    <t>Primary Contact Telephone</t>
  </si>
  <si>
    <t>Email</t>
  </si>
  <si>
    <t>Primary Contact Email Address</t>
  </si>
  <si>
    <t>Single Choice Radio Button</t>
  </si>
  <si>
    <t>What is the type of entity for the lead applicant?</t>
  </si>
  <si>
    <t>Eligible Public Applicant, Eligible Private Partner Applicant</t>
  </si>
  <si>
    <t>Multi Choice</t>
  </si>
  <si>
    <t>Please specify the Public entity type for the lead Applicant:</t>
  </si>
  <si>
    <t>Municipality, City, County, Town, Village, Tribal Nation, State and local authority, Entity established pursuant to Section 99-y of the NYS General Municipal Law, Not-for-profit entity with authorization from public entities, Regional planning board formed under the provisions of NYS General Municipal Law, Municipal Utility, Utility Cooperative</t>
  </si>
  <si>
    <t>Eligible Public Applicant</t>
  </si>
  <si>
    <t>Please specify the Private Partner entity type for the lead Applicant:</t>
  </si>
  <si>
    <t>Internet Service Providers (ISP), Managed Service Providers (MSP), Broadband Infrastructure Builder, Broadband Infrastructure Owner</t>
  </si>
  <si>
    <t>Eligible Private Partner Applicant</t>
  </si>
  <si>
    <t>Select an applicant ID type from the list below that you normally use to identify your organization on application forms.</t>
  </si>
  <si>
    <t>Charity Reg #, Duns Number, Federal Tax ID Number, NYS Unemployment Insurance Tax Number,NYS Vendor Identification Number (SFS),Employee Identification Number (EIN),Unique Entity Identifier (UEI)</t>
  </si>
  <si>
    <t>Based on your selection from the previous question, enter the associated ID number.</t>
  </si>
  <si>
    <t>If you are a business, have you been certified as a New York State Minority or Women-owned Business Enterprise (MWBE)?</t>
  </si>
  <si>
    <t>Yes, No, N/A</t>
  </si>
  <si>
    <t>What is the expected infrastructure ownership structure?</t>
  </si>
  <si>
    <t>Public, Public-Private Partnership, Private</t>
  </si>
  <si>
    <t>Based on your selection from the previous question, please specify the entity or entities and entity type that will ultimately own the proposed infrastructure.</t>
  </si>
  <si>
    <t>Please indicate if this application is submitted by a partnership or joint venture.</t>
  </si>
  <si>
    <t>Please indicate the legal name(s) of any other organization(s) who are partners to this application or party to a joint venture.</t>
  </si>
  <si>
    <t>Partner Organization Street Address</t>
  </si>
  <si>
    <t>Partner Organization City</t>
  </si>
  <si>
    <t>Partner Organization State</t>
  </si>
  <si>
    <t>Partner Organization ZIP (please use +4 if known)</t>
  </si>
  <si>
    <t>Partner Organization Primary Contact First Name</t>
  </si>
  <si>
    <t>Partner Organization Primary Contact Last Name</t>
  </si>
  <si>
    <t>Partner Organization Primary Contact Telephone Number (please include area code)</t>
  </si>
  <si>
    <t>Partner Organization Primary Contact Email Address</t>
  </si>
  <si>
    <t>Is there a third organization (including the Applicant) party to the partnership or joint venture?</t>
  </si>
  <si>
    <t>Third Partner Organization Street Address</t>
  </si>
  <si>
    <t>Third Partner Organization City</t>
  </si>
  <si>
    <t>Third Partner Organization State</t>
  </si>
  <si>
    <t>Third Partner Organization ZIP (please use +4 if known)</t>
  </si>
  <si>
    <t>Third Partner Organization Primary Contact First Name</t>
  </si>
  <si>
    <t>Third Partner Organization Primary Contact Last Name</t>
  </si>
  <si>
    <t>Third Partner Organization Primary Contact Telephone Number (please include area code)</t>
  </si>
  <si>
    <t>Third Partner Organization Primary Partner Email Address</t>
  </si>
  <si>
    <t>Applicants that represent joint ventures or partnerships, please specify the roles and services provided through each party to the joint venture or partnership as well as how the partnership or joint venture is managed.</t>
  </si>
  <si>
    <t>Please provide brief description of the operating model, specifying whether and how the infrastructure will be used by one or more internet service providers and what will be required of those ISPs.</t>
  </si>
  <si>
    <t>Single Choice Dropdown</t>
  </si>
  <si>
    <t>How many years has the Primary Applicant's organization been operating in New York?</t>
  </si>
  <si>
    <t>1, 2, 3, 4, 5, 6, 7, 8, 9, 10, 11, 12, 13, 14, 15, 16, 17, 18, 19, 20, 21, 22, 23, 24, 25, 26, 27, 28, 29, 30, 31, 32, 33, 34, 35, 36, 37, 38, 39, 40, 41, 42, 43, 44, 45, 46, 47, 48, 49, 50, 51, 52, 53, 54, 55, 56, 57, 58, 59, 60, 61, 62, 63, 64, 65, 66, 67, 68, 69, 70, 71, 72, 73, 74, 75, 76, 77, 78, 79, 80, 81, 82, 83, 84, 85, 86, 87, 88, 89, 90, 91, 92, 93, 94, 95, 96, 97, 98, 99, 100, 101, 102, 103, 104, 105, 106, 107, 108, 109, 110, 111, 112, 113, 114, 115, 116, 117, 118, 119, 120, 121, 122, 123, 124, 125, 126, 127, 128, 129, 130, 131, 132, 133, 134, 135, 136, 137, 138, 139, 140, 141, 142, 143, 144, 145, 146, 147, 148, 149, 150</t>
  </si>
  <si>
    <t>Briefly describe the history of the Applicant or team as well as ownership and legal structure.</t>
  </si>
  <si>
    <t>0,1000</t>
  </si>
  <si>
    <t>Briefly describe the Applicant's experience in broadband deployment in New York.</t>
  </si>
  <si>
    <t>How does the Applicant or team plan to staff for the project?</t>
  </si>
  <si>
    <t>Applicant or team already have the skilled resources required to staff the project, Applicant or team have a defined staffing plan to ramp up the resources for the project, Applicant or team have some concerns staffing for the project, Applicant or team have not defined the staffing plans yet</t>
  </si>
  <si>
    <t>Does the primary applicant have experience in broadband deployment â€“ planning, project managing, delivering and/or operating broadband infrastructure?</t>
  </si>
  <si>
    <t>Successful broadband deployment in New York, Successful broadband deployment in other States, Experience in other forms of infrastructure such as power water wastewater roads or other, No experience in any infrastructure deployment</t>
  </si>
  <si>
    <t>Briefly describe the experience the primary applicant has in other forms of infrastructure deployment.</t>
  </si>
  <si>
    <t>Experience in other forms of infrastructure such as power water wastewater roads or other</t>
  </si>
  <si>
    <t>Explain who the primary applicant will partner with or prepared to contract with that has broadband experience?</t>
  </si>
  <si>
    <t>For aerial construction of the proposed broadband deployment, what is the applicant teams' ability to mitigate cost and timeline risks as it relates to pole make-ready and licensing?</t>
  </si>
  <si>
    <t>Total pole ownership and/or control, Partial pole ownership and/or control, Single third-party pole ownership, Joint third-party pole ownership, None of the above</t>
  </si>
  <si>
    <t>Describe prior experience coordinating with permitting authorities, utility pole owners, and existing utilities.</t>
  </si>
  <si>
    <t>For underground construction of the proposed broadband deployment, what is the applicant teams' ability to mitigate cost and timeline risks as it relates to pathway to receive expedited permitting for right-of-way (ROW)?</t>
  </si>
  <si>
    <t>No underground work anticipated, Can easily get permits and ROW, Potential easement requirements, Significant easement requirements</t>
  </si>
  <si>
    <t>Do you have experience managing state or federal grants or loans for broadband deployment?</t>
  </si>
  <si>
    <t>Have any of your grants or loans for broadband deployment been suspended, paused, or rescinded at any time due to lack of performance or compliance with program rules or applicable law?</t>
  </si>
  <si>
    <t>Briefly outline the Applicant's background in overseeing state or federal grants or loans for broadband deployment. If applicable, explain the circumstances that led to any grants or loans that faced suspension, pause, or rescission due to performance issues or non-compliance with program regulations or relevant laws.</t>
  </si>
  <si>
    <t>Describe past record of responding to information requests to share data with the NYS Department of Public Service concerning broadband mapping initiatives, including the length of time taken to furnish the requested information.</t>
  </si>
  <si>
    <t>Describe your current or past participation in the FCC's Affordable Connectivity Program (ACP) or other public subsidy programs.</t>
  </si>
  <si>
    <t>Is the applicant team local to the proposed broadband deployment region in the New York State?</t>
  </si>
  <si>
    <t>Describe the broadband infrastructure project and the specific geography and locations it would service (the Project Area(s))?</t>
  </si>
  <si>
    <t>What are the wealth and income demographics for the proposed Project Area(s)?</t>
  </si>
  <si>
    <t>Predominantly low-income non-investment area, Predominantly mid-income mixed investment area, Predominantly high-income with existing ISP(s)</t>
  </si>
  <si>
    <t>Provide a list of the existing Internet Service Provider(s) in the Project Area(s) along with their advertised range of speed (download and upload) in Mbps and any other services offered.</t>
  </si>
  <si>
    <t>Describe any patterns of non-investment or past challenges preventing Internet Service Provider(s) to provider services in the Project Area(s).</t>
  </si>
  <si>
    <t>Integer</t>
  </si>
  <si>
    <t>For the proposed Project Area(s), please provide the numbers of broadband serviceable locations in the following table (Unserved):</t>
  </si>
  <si>
    <t>For the proposed Project Area(s), please provide the numbers of broadband serviceable locations in the following table (Underserved Locations):</t>
  </si>
  <si>
    <t>For the proposed Project Area(s), please provide the numbers of broadband serviceable locations in the following table (Served Locations):</t>
  </si>
  <si>
    <t>For the proposed Project Area(s), please provide the numbers of broadband serviceable locations in the following table (Residential Locations):</t>
  </si>
  <si>
    <t>For the proposed Project Area(s), please provide the numbers of broadband serviceable locations in the following table (Business Locations):</t>
  </si>
  <si>
    <t>For the proposed Project Area(s), please provide the numbers of broadband serviceable locations in the following table (Community Anchor Institutions):</t>
  </si>
  <si>
    <t>How many total miles of new fiber construction is proposed for the Project Area(s) (Aerial Fiber Construction):</t>
  </si>
  <si>
    <t>How many total miles of new fiber construction is proposed for the Project Area(s) (Underground Fiber Construction):</t>
  </si>
  <si>
    <t>How many total miles of new fiber construction is proposed for the Project Area(s) (Drop Fiber (Aerial &amp; Underground) For the Last-Mile):</t>
  </si>
  <si>
    <t>Money</t>
  </si>
  <si>
    <t>For the proposed Project Area(s), please provide the financial details below (MIP Grant Requested):</t>
  </si>
  <si>
    <t>For the proposed Project Area(s), please provide the financial details below (Available or Earmarked Public Funds):</t>
  </si>
  <si>
    <t>For the proposed Project Area(s), please provide the financial details below (Available Private Funds):</t>
  </si>
  <si>
    <t>Briefly provide the information about the available or earmarked public funds and/or the available private funds.</t>
  </si>
  <si>
    <t>Describe Applicant or teams' access to capital to address any potential debt or operating revenue shortfalls.</t>
  </si>
  <si>
    <t>Describe the methodology and any assumptions made to determine the cost estimates.</t>
  </si>
  <si>
    <t>What is the projected take-rate % in the first five years of broadband service?</t>
  </si>
  <si>
    <t>What is the take-rate % to break-even the Operations and Maintenance (O&amp;M) expenses?</t>
  </si>
  <si>
    <t>Describe efforts that will be made by the Applicant or team to keep costs reasonable and competitive.</t>
  </si>
  <si>
    <t>Please describe the revenue sharing model between the Applicant and partner(s), including but not limited to the Internet Service Provider (ISP).</t>
  </si>
  <si>
    <t>For any proposed public-private partnership, what is the minimum duration in years of shared public ownership?</t>
  </si>
  <si>
    <t>For any proposed acquisitions as a part of the project (e.g. fiber leases), describe the age and remaining useful life of the infrastructure.</t>
  </si>
  <si>
    <t>Within how many months of the project kick-off are the first connections expected?</t>
  </si>
  <si>
    <t>Within how many months of the project kick-off will the project complete?</t>
  </si>
  <si>
    <t>Describe the work that has been done to date in developing the project and explain why this grant is necessary to advance the Applicant's project to implementation.</t>
  </si>
  <si>
    <t>How does the Applicant plan to share the newly built network infrastructure?</t>
  </si>
  <si>
    <t>Open-access network with transparent pricing and unbiased availability for multiple ISP(s), Exclusively reserved for public entity use, Private use with potential Indefeasible Right of Use (IRU) for public entity, Exclusive private use</t>
  </si>
  <si>
    <t>Describe the identified risks for the proposed project and plans to mitigate those (if identified).</t>
  </si>
  <si>
    <t>Is the network design of the proposed Project Area(s) complete or close to complete? Please ensure to upload the network design in whatever stage it is at in the Documents tab.</t>
  </si>
  <si>
    <t>Shovel-ready project design, Close to complete network design, Very preliminary network design, Network design not started yet</t>
  </si>
  <si>
    <t>Is the proposed network design completely fiber?</t>
  </si>
  <si>
    <t>What percentage of the network is another medium (non-fiber)?</t>
  </si>
  <si>
    <t>No</t>
  </si>
  <si>
    <t>Please specify what non-fiber medium is proposed and provide justification and explain what engineering decisions or other factors led to the decision to have any non-fiber portion in the network design.</t>
  </si>
  <si>
    <t>Are there any interconnection plans with the existing publicly controlled middle mile and/or last mile infrastructure assets?</t>
  </si>
  <si>
    <t>Contiguous with public infrastructure, Connects to a publicly accessible Point-Of-Presence or Data Center, Private Infrastructure without public interconnection plans</t>
  </si>
  <si>
    <t>Describe whether any existing infrastructure would or has been integrated into the design.</t>
  </si>
  <si>
    <t>Describe performance metrics of your proposed network, including the speeds, latency, average outage, network uptime, and existence of data caps or throttling.</t>
  </si>
  <si>
    <t>In addition to completing the Service Tiers and Pricing template under the Documents tab of this application, please also describe the service speeds and means of delivery of any free service tiers or free introductory periods available to end-users. Specify if such options will be generally available without ACP utilization or will require additional qualification.</t>
  </si>
  <si>
    <t>Describe plans to market the service to customers and plans to work with customers to enroll.</t>
  </si>
  <si>
    <t>Specify the type and daily operating hours for all types of customer service provided for broadband subscribers including phone, email, SMS, and/or in person customer assistance (if provided). How is customer support provided outside of regular working hours and on weekends?</t>
  </si>
  <si>
    <t>What aspects of the customer service experience are automated and which are provided through live customer support?</t>
  </si>
  <si>
    <t>What is the scope of any subcontractors providing customer support?</t>
  </si>
  <si>
    <t>0,3000</t>
  </si>
  <si>
    <t>Describe how Applicant will ensure long-term, high-quality connectivity and support for residents, including a proposed Service-Level Agreement.</t>
  </si>
  <si>
    <t>0,2000</t>
  </si>
  <si>
    <t>How will the Applicant adhere to net neutrality principles, including commitments to no blocking, no throttling, no unreasonable discrimination in the transmittal of lawful internet traffic, and no paid prioritization?</t>
  </si>
  <si>
    <t>What measures and strategies will the Applicant take to safeguard the privacy and cybersecurity of residents and other end-users?</t>
  </si>
  <si>
    <t>0,1500</t>
  </si>
  <si>
    <t>Describe Applicant or teams' outreach targets, including any plans to engage the community with any non-English-speaking residents.</t>
  </si>
  <si>
    <t>Describe Applicant or teams' prior experiences adopting community support programs and the outcomes of such programs.</t>
  </si>
  <si>
    <t>Describe any plans to provide devices, skills and safety trainings, or provide other support to the community.</t>
  </si>
  <si>
    <t>Describe any accessibility plans to the community residents with disabilities.</t>
  </si>
  <si>
    <t>Describe the projected economic development and job creation impacts from the proposed project.</t>
  </si>
  <si>
    <t>Describe Applicant or teams' current practices aligning with NYS "good job" definitions and safety standards by committing to appropriate policies and investments to recruit, train, hire, retrain, and upskill a diverse workforce, particularly local workers and/or workers from historically disadvantaged communities, into good jobs that pay the prevailing wage.</t>
  </si>
  <si>
    <t>Describe current and planned future workforce training, certification, and licensure (e.g., in-house training, safety training, industry-recognized certifications, and offer of vocational training, apprenticeships, pre-apprenticeships, or other "earn and learn" opportunities) that are part of the Applicant's workforce development strategies.</t>
  </si>
  <si>
    <t>Explain current and planned future efforts to diversify the talent pipeline by engaging underrepresented and/or underserved individuals, including any statewide, regional, or local partnerships in place to support recruitment and hiring.</t>
  </si>
  <si>
    <t>Describe the Applicant's current employee engagement strategy as it relates to ensuring good jobs for the Applicant's employees. Include an overview of compensation and benefits, job security, working conditions, worker engagement, and the organizational culture.</t>
  </si>
  <si>
    <t>Describe the interest of one or more eligible partners and vendors to support the project. Detail any specific commitments that have been made.</t>
  </si>
  <si>
    <t>Please specify the level of commitment from the Internet Service Providers (ISPs) to operate on the proposed network build. For open-access network, the Applicant must have commitment from one or more ISPs to operate on the network.</t>
  </si>
  <si>
    <t>Committed one or more ISPs for last-mile, Identified but uncommitted ISPs, ISPs not identified yet</t>
  </si>
  <si>
    <t>Certification</t>
  </si>
  <si>
    <t>By entering your name in the box below, you certify that you are authorized on behalf of the applicant and its governing body to submit this application. You further certify that all of the information contained in this Application and in all statements, data and supporting documents which have been made or furnished for the purpose of receiving assistance for the project described in this application, are true, correct and complete to the best of your knowledge and belief. You acknowledge that offering a written instrument knowing that the written instrument contains a false statement or false information, with the intent to defraud the State or any political subdivision, public authority or public benefit corporation of the State, with the knowledge or belief that it will be filed with or recorded by the State or any political subdivision, public authority or public benefit corporation of the State, constitutes a crime under New York State Law.</t>
  </si>
  <si>
    <t>By entering your name in the box below, you the Applicant acknowledges the following:
-Applicant will meet all Project Requirements and Applicant Requirements per the RFA.
-Application is not receiving funding from other federal or state sources for the same activities proposed for MIP funding.
-Applicant will provide additional cost estimates, if requested, for Properties in the portfolio agreed upon with CAO, including total grant amount requested and matching funds.
-Application will work with all appropriate agencies to obtain all required right of way approvals.
-Application will obtain all required permits and private easement approvals.
-Application will coordinate project deployment with all utilities.
-Application will obtain any necessary subcontractors.
-Application will provide on-site construction inspections to ensure proper design and execution.
-Application will coordinate and resolve third-party or private claims.
-Application will repair any and all damage to private and government property.
-Application will at all times, maintain an adequate staff of experienced and qualified employees for efficient performance.
-Application will at all times, furnish or perform any services in a safe, proper, and professional manner.
-Application will comply with all federal, state, and local laws and regulations.
-Application must submit a performance report to the State that includes the following key performance indicators, if selected to be a Grantee:
• Project milestones and percentage of project/site completion, including construction milestones, quantity of fiber deployed, problems/issues encountered, and actions taken to resolve construction issues
• Description of changes, challenges, or risks to project timeline, including environmental compliance and permitting challenges
• Detailed reporting of actual construction costs, as compared to approved construction costs
• Speed and latency test data at the address level for all locations served in the project area--including maximum download speed offered, maximum download speed delivered, maximum upload speed offered, maximum upload speed delivered, and latency.
• Maps and associated data for all locations served, including all buildings/sites where service was installed.
• Compliance with Prevailing Wage requirements, as determined during negotiations
• Implementation progress of Digital Equity, Workforce Development, and Diversity Practices plans
• Other reporting as required by grantor agencies or as mutually agreed upon by the Applicant and State.
• Subscription information including the number of paying subscribers enrolled in the service, the number of low-income subscribers enrolled in ACP, and the number of subscribers enrolled in a low-cost service plan
• Information about customers' Internet access prior to enrolling in the service including whether or not the customer had a previous fixed Internet subscription and the speed of that previous subscription
-Applicant acknowledges receipt of and compliance with addenda to this RFA.</t>
  </si>
  <si>
    <t>By entering your name in the box below, you are acknowledging that ESD's Contractor &amp; Supplier Diversity policy will apply to this project. You are further acknowledging that you are aware of ESD's agency-wide Minority and Women Business Enterprise (â€˜MWBE') utilization goal of 30%. Please note that each project will be assigned an individual contract-specific goal, which may be higher or lower than 30%. Furthermore, you understand that, should this project receive a funding award, the Applicant shall be required to use good faith efforts to achieve the prescribed MWBE goals assigned to this project and failure to attain MWBE goal could result in grant amount being reduced.</t>
  </si>
  <si>
    <t>1,50</t>
  </si>
  <si>
    <t>By entering your name in the box below, you certify and agree that you are aware that your award will be reduced in proportion to the reduction of jobs and/or total project costs. Furthermore, you understand that, should this project receive a funding award, the Applicant will maintain such records and take such actions necessary to demonstrate such compliance throughout the completion of the project.</t>
  </si>
  <si>
    <t>By entering your name in the box below, you certify, under penalty of perjury, that the information given herein is true and correct in all respects for the company or organization applying for funding (the "Company"), presently and for the past five years: -the Company is not a party to any litigation or any litigation is not pending or anticipated that could have an adverse material effect on the company's financial condition;
-the Company does not have any contingent liabilities that could have a material effect on its solvency;
-the Company, its affiliates or any member of its management or any other concern with which such members of management have been officers or directors, have never been involved in bankruptcy, creditor's rights, or receivership proceedings or sought protection from creditors;
-the Company is not delinquent on any of its state, federal or local tax obligations;
-No principal, officer of the Company, owner or majority stockholder of any firm or corporation, or member of the management has been charged or convicted of a misdemeanor or felony, indicted, granted immunity, convicted of a crime or subject to a judgment, or the subject of an investigation, whether open or closed, by any government entity for a civil or criminal violation for: (i) any business-related activity including, but not limited to, fraud, coercion, extortion, bribe or bribe receiving, giving or accepting unlawful gratuities, immigration or tax fraud, racketeering, mail fraud, wire fraud, price fixing or collusive bidding; or (ii) any crime, whether or not business related, where the underlying conduct relates to truthfulness, including but not limited to, the filing of false documents or false sworn statements, perjury or larceny;
-the Company or any of the Company's affiliates, principal owners or Officers has not received a violation of State Labor Law deemed "willful";
-the Company or any of its affiliates has never been cited for a violation of State, Federal, or local laws or regulations with respect to labor practices, hazardous wastes, environmental pollution or other operating practices;
-there are not any outstanding judgments or liens pending against the Company other than liens in the normal course of business.
-the Company or any of its affiliates, principal owners or officers the company has not been the subject of any judgments, injunctions, or liens including, but not limited to, judgments based on taxes owed, fines and penalties assessed by any governmental agency, or elected official against the Company.
- the Company or any of its affiliates, principal owners or officers the company has not been investigated by any governmental agency, including, but not limited to, federal, state and local regulatory agencies
-the Company or any of its affiliates, principal owners or officers the company has not been debarred from entering into any government contract; been found non-responsible on any government contract; been declared in default ore terminated for cause on any government contract; been determined to be ineligible to bid or propose on any contract; been suspended from bidding on any government contract; received an overall unsatisfactory performance rating from any government agency on any contract; agree to a voluntary exclusion from bidding or contracting on a government contract.
- the Company or any of its affiliates, principal owners or officers the company has not failed to file any of the required forms with any government entity regulating the Company. By entering your name in the box below, you agree to allow the Department of Taxation to share the Company tax information with ESD. By entering your name in the box below, you agree to allow the Department of Labor to share tax and employer information with ESD. Note: If any of the statements above are not true, in addition to entering your name, also include an explanation in the box below, indicating which issue you are addressing.</t>
  </si>
  <si>
    <t>MIP</t>
  </si>
  <si>
    <t>Review Date Completed</t>
  </si>
  <si>
    <t>Discrepancies Summary</t>
  </si>
  <si>
    <t>Audrey</t>
  </si>
  <si>
    <t>Q#</t>
  </si>
  <si>
    <t>Scoring Criteria</t>
  </si>
  <si>
    <t>Review Criteria</t>
  </si>
  <si>
    <r>
      <t xml:space="preserve">Scoring Recommendation
</t>
    </r>
    <r>
      <rPr>
        <sz val="12"/>
        <color theme="0"/>
        <rFont val="Calibri"/>
        <family val="2"/>
        <scheme val="minor"/>
      </rPr>
      <t>(Choose from the dropdown)</t>
    </r>
  </si>
  <si>
    <t>Justification for the 
Recommendation</t>
  </si>
  <si>
    <t>Considerations for Negotiation 
with the Applicant</t>
  </si>
  <si>
    <t>Based on the responses of 14705 and 14706, ensure the "investment" selection matches
In case of a conflict, more stringent option should be selected</t>
  </si>
  <si>
    <t>Data Validation Activities</t>
  </si>
  <si>
    <t>Q ID</t>
  </si>
  <si>
    <t>Data Validation Task</t>
  </si>
  <si>
    <t>Any Data Discrepancies Summary</t>
  </si>
  <si>
    <t>Scoring Recommendation</t>
  </si>
  <si>
    <r>
      <rPr>
        <b/>
        <strike/>
        <sz val="11"/>
        <color theme="1"/>
        <rFont val="Calibri"/>
        <family val="2"/>
        <scheme val="minor"/>
      </rPr>
      <t>Low-Income</t>
    </r>
    <r>
      <rPr>
        <strike/>
        <sz val="11"/>
        <color theme="1"/>
        <rFont val="Calibri"/>
        <family val="2"/>
        <scheme val="minor"/>
      </rPr>
      <t xml:space="preserve"> = More than half of the proposed project area has households with incomes at or below 150% of the poverty line.</t>
    </r>
  </si>
  <si>
    <r>
      <rPr>
        <b/>
        <strike/>
        <sz val="11"/>
        <color theme="1"/>
        <rFont val="Calibri"/>
        <family val="2"/>
        <scheme val="minor"/>
      </rPr>
      <t>Mid-Income</t>
    </r>
    <r>
      <rPr>
        <strike/>
        <sz val="11"/>
        <color theme="1"/>
        <rFont val="Calibri"/>
        <family val="2"/>
        <scheme val="minor"/>
      </rPr>
      <t xml:space="preserve"> = More than half of the proposed project area has households with incomes are between </t>
    </r>
    <r>
      <rPr>
        <strike/>
        <sz val="11"/>
        <color rgb="FFFF0000"/>
        <rFont val="Calibri"/>
        <family val="2"/>
        <scheme val="minor"/>
      </rPr>
      <t xml:space="preserve">150% and 300% </t>
    </r>
    <r>
      <rPr>
        <strike/>
        <sz val="11"/>
        <color theme="1"/>
        <rFont val="Calibri"/>
        <family val="2"/>
        <scheme val="minor"/>
      </rPr>
      <t>of the poverty line.</t>
    </r>
  </si>
  <si>
    <r>
      <rPr>
        <b/>
        <strike/>
        <sz val="11"/>
        <color theme="1"/>
        <rFont val="Calibri"/>
        <family val="2"/>
        <scheme val="minor"/>
      </rPr>
      <t>High-Income</t>
    </r>
    <r>
      <rPr>
        <strike/>
        <sz val="11"/>
        <color theme="1"/>
        <rFont val="Calibri"/>
        <family val="2"/>
        <scheme val="minor"/>
      </rPr>
      <t xml:space="preserve"> = More than half of the proposed project area has households with incomes at or above 3</t>
    </r>
    <r>
      <rPr>
        <strike/>
        <sz val="11"/>
        <color rgb="FFFF0000"/>
        <rFont val="Calibri"/>
        <family val="2"/>
        <scheme val="minor"/>
      </rPr>
      <t>00%</t>
    </r>
    <r>
      <rPr>
        <strike/>
        <sz val="11"/>
        <color theme="1"/>
        <rFont val="Calibri"/>
        <family val="2"/>
        <scheme val="minor"/>
      </rPr>
      <t xml:space="preserve"> of the poverty line.</t>
    </r>
  </si>
  <si>
    <r>
      <rPr>
        <b/>
        <sz val="11"/>
        <rFont val="Calibri"/>
        <family val="2"/>
        <scheme val="minor"/>
      </rPr>
      <t>Non-Investment</t>
    </r>
    <r>
      <rPr>
        <sz val="11"/>
        <rFont val="Calibri"/>
        <family val="2"/>
        <scheme val="minor"/>
      </rPr>
      <t xml:space="preserve"> = More than 66% of the proposed project area locations are un-or-underserved</t>
    </r>
  </si>
  <si>
    <r>
      <rPr>
        <b/>
        <sz val="11"/>
        <rFont val="Calibri"/>
        <family val="2"/>
        <scheme val="minor"/>
      </rPr>
      <t>Mixed-Investment</t>
    </r>
    <r>
      <rPr>
        <sz val="11"/>
        <rFont val="Calibri"/>
        <family val="2"/>
        <scheme val="minor"/>
      </rPr>
      <t xml:space="preserve"> = 33%-66% of the proposed project area locations are  un-or-underserved</t>
    </r>
  </si>
  <si>
    <r>
      <rPr>
        <b/>
        <sz val="11"/>
        <rFont val="Calibri"/>
        <family val="2"/>
        <scheme val="minor"/>
      </rPr>
      <t>Existing ISP(s)</t>
    </r>
    <r>
      <rPr>
        <sz val="11"/>
        <rFont val="Calibri"/>
        <family val="2"/>
        <scheme val="minor"/>
      </rPr>
      <t xml:space="preserve"> = Less than 33% of the proposed project area locations are un-or-underserved</t>
    </r>
  </si>
  <si>
    <t>Kayla Biles</t>
  </si>
  <si>
    <t>Brant Aidikoff - LiRo</t>
  </si>
  <si>
    <t>- Does Applicant have organization chart and/or staffing plan
- Are qualifications pr resume identified for each position
- Is staffing plan adequate for size of project
- How many are currently employed vs how many have to be hired.
- Is there time table or plan to ramp up resouces</t>
  </si>
  <si>
    <t>Did the Applicant provide the following data:
-List of applicants and any eligible partners
-List of the proposed project areas with a percentage of unserved and underserved locations
-Total miles of proposed new fiber construction
-Brief overview of the proposed project approach
-Proposed infrastructure ownership model
-Approach for sharing the newly built infrastructure as open-access or reserved for exclusive use
-Total project budget with the amount requested from MIP grant funds
Did the Applicant provide the following for two case studies
-Number of addresses served.
-Number of businesses subcontracted.
-Route miles constructed, and costs incurred by category (eg make ready, permitting, engineering/design, labor construction)
-Description of the technology deployed and why it was the appropriate choice for the project.
-Service level commitment offered.
-Advertised download speed in megabits per second.
-Advertised upload speed in megabits per second.
-Monthly non-promotional price for each service offered over the funded infrastructure.
-Specifications of signal latency and service reliability parameters
-Descriptions of any delays or changes made to project timeline.
-Is the response evaulatoin here based on two projects provided in 14687?
-Fiber, coax or wireless solution?
-Size of project delivered?
-Units passed?
-Is nonbroad band experience provide confidence that applicant can succesfully install and operate broadband infrastructure
-Wireless?
-Over Coax/copper?
-Is there a defined partner with broadband experience.  
-Are details provided on broadband partner experience</t>
  </si>
  <si>
    <t xml:space="preserve">- Has Applicant submitted make-ready applications in proposed area?
-What is Applicant’s plan to mitigate make ready costs and scheduling?
-Has applicant designed alternate routes to avoid costly make ready or utility roadblocks ?
-Has applicant worked with local utility companies on past projects?
-Did prior projects experience delays?
-Do you have an escalation process for dealing with utility pole owners, permitting authorities and existing utilities?
</t>
  </si>
  <si>
    <t>- Has Applicant handled underground make-ready applications in proposed area?
-What is Applicant’s plan to mitigate make ready costs and scheduling?
-Has applicant dealt with same utility companies on past projects?
-Easement Permits  1) Can get permits or no underground work. 2) Moderate easement issues  3) Significant easement issues</t>
  </si>
  <si>
    <t xml:space="preserve">- Broadband projects completed in New York State?
- Are corporate headquarters, offices and employees in NYS Region for proposed deployment?
- Does the description provided clearly describe the project area, specific geography, and proposed infrastructure project.
- Does the applicant already have facilities in this project area?
</t>
  </si>
  <si>
    <t>Address passed provided in response to 14744</t>
  </si>
  <si>
    <t>Status % =  (14742+14743)/(14742+14743+14744)</t>
  </si>
  <si>
    <t>- Cost per mile aerial
- Cost per mile underground
- Total Cost
- Cost from MIP
- Cost from Private source
 -Cost from other public Sources
- Is cost calculation approach reasonable?  
- Does budget match scope of work?</t>
  </si>
  <si>
    <t>Total Cost per location = (14752/(14742+14743+14744))</t>
  </si>
  <si>
    <r>
      <t xml:space="preserve">% Matching = (14756+14757)/14754
</t>
    </r>
    <r>
      <rPr>
        <sz val="8"/>
        <rFont val="Calibri"/>
        <family val="2"/>
        <scheme val="minor"/>
      </rPr>
      <t>Calculation to be verified by CAO.</t>
    </r>
  </si>
  <si>
    <t>- Is applicants project plan predicted completion date by Dec 2026?
- Does the project schedule logical (are activities, durations, predecessors reasonable)?
- Is the plan timeline attainable?
- Is timeline clearly defined? 
- Is first connection date reasonable"
- Is final completion date reasonable?
- How much make-ready work is required?
- What is work to date (% Cost/ % Duration).  What % of private  and non-MIP funds have been spent.
- What % design is complete
- What is confidence level of  project costs and  duration based on design complete to date?</t>
  </si>
  <si>
    <t>- Review project design documents and verify that all requisite elements are included:
- No scoring criteria provided for Design.
- Do design elements support project performance specificaitons?
- Is Network Infrastructue Sharing Plan reasonable?</t>
  </si>
  <si>
    <t>Has Applicant provided risk plan that 1) List risks, 2) Potential Impacts to schedule and budget, 3) Mitigation strategy;  Risks to include:
a) Financial: During construction and post operational
b) Construction:  Unavailability ROW Permits, Labor, Equipment, Materials, Weather;  
c) Agreements with Banks, Shareholders,  Joint Venture Partners, Subcontractors 
d) Do Mitigation strategies include availabilithy of addiitonal funds, or reduction in scope to match available funds?
e) What is plan to increase revenuie post-operation if revenue does not meet project projections.</t>
  </si>
  <si>
    <t>Review of design as relevant to last mile.
- Is plan complete, almost complete, or just preliminary?
- Is the requisite information available and reasonable?
- Do the projected performance metrics meet MIP Program requirements?
- What % of design is reusing existing infrastructure</t>
  </si>
  <si>
    <t>Is entire fiber route, all infrastructure and all addresses passed clearly marked on .kmz or Shape file?
Are publicly controlled assets indicated on maps (kmz or shape)?
Is installation method indicated on maps</t>
  </si>
  <si>
    <t>Is percentage indicated consistent with design documents details?</t>
  </si>
  <si>
    <t>Are responses consistent with design details provided?</t>
  </si>
  <si>
    <t>- Are applicants service speeds and latency consistent with design documents
- Do services tiers and associated prices consistent with MIP requirements
- Are there free or introductory tiers?</t>
  </si>
  <si>
    <t>- Threat Monitoring?
- Firewall Implementations?
- Intrusion Detection System?
- Strategy to mitigate DDoS attacks?
- Are privacy concerns addressed?
- Data Retention &amp; Disclosure. How long can ISP retain customer data and what circumstances can they disclose it?
- Cooperation with law enforcement. Protect user rights?</t>
  </si>
  <si>
    <t>Meghan McDermott</t>
  </si>
  <si>
    <t>03.31.24</t>
  </si>
  <si>
    <t>1. Based on the details and responses provided, assess if the applicant has an understanding of the skillsets required to execute the project and eventually operate and maintain the infrastructure?
2. Does the applicant have plans in place to either upskill the current workforce and/or partner with vendors to provide the necessary skills?</t>
  </si>
  <si>
    <t>1. Get an assurance that the applicant will be able to meet the MWBE (and SDVOB, if applicable) goals established by ConnectALL
2. If not, then have they provided a justifiable waiver?</t>
  </si>
  <si>
    <t xml:space="preserve">1. Assess whether or not the applicant has a full understanding of the required staffing
2. Is their job creation plan fully defined? </t>
  </si>
  <si>
    <t>Niket Parikh</t>
  </si>
  <si>
    <t>Based on the proposed summary and responses, check who the lead applicant is and what the proposed ownership structure is at least until 2034</t>
  </si>
  <si>
    <t>From the free-form responses to these four questions, assess whether or not the applicant has any prior experience with grant funded project and has complied with the required reporting requirements</t>
  </si>
  <si>
    <t xml:space="preserve">Utilize the Yes/No response provided by the applicant.  Not sure if there is any way to validate? </t>
  </si>
  <si>
    <t>Review the filled Service Tiers and pricing template and the response to the question to understand if the applicant will offer any free tier services, and the pricing of the 100/100 symmetrical connection</t>
  </si>
  <si>
    <t>Ensure the applicant has thought through the plans to engage the community and demonstrates the applicant's understanding of the target market and their ability to effectively reach potential customers</t>
  </si>
  <si>
    <t>Based on the responses provided, ensure that the customer service and support plan are comprehensive demonstrating the applicant's commitment to providing excellent service to their customers</t>
  </si>
  <si>
    <t>Review the letters from various entities to ensure the applicant has the full coverage of resources and skillsets required to complete the project successfully and also demonstrates the ability to collaborate and work with other organizations</t>
  </si>
  <si>
    <t>This is a requirement for open-access network proposals to get an assurance that the applicant has the necessary support from ISPs to deliver the proposed services</t>
  </si>
  <si>
    <t>Column1</t>
  </si>
  <si>
    <t>Column2</t>
  </si>
  <si>
    <t>Column3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</si>
</sst>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1"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1" tint="0.34998626667073579"/>
      <name val="Calibri Light"/>
      <family val="2"/>
      <scheme val="major"/>
    </font>
    <font>
      <sz val="11"/>
      <color rgb="FF000000"/>
      <name val="Calibri"/>
      <family val="2"/>
      <scheme val="minor"/>
    </font>
    <font>
      <b/>
      <sz val="16"/>
      <color theme="0"/>
      <name val="Calibri Light"/>
      <family val="2"/>
      <scheme val="major"/>
    </font>
    <font>
      <sz val="11"/>
      <name val="Calibri"/>
      <family val="2"/>
      <scheme val="minor"/>
    </font>
    <font>
      <b/>
      <sz val="11"/>
      <color rgb="FFFF0000"/>
      <name val="Calibri"/>
      <family val="2"/>
      <scheme val="minor"/>
    </font>
    <font>
      <sz val="11"/>
      <color theme="0" tint="-0.249977111117893"/>
      <name val="Calibri"/>
      <family val="2"/>
      <scheme val="minor"/>
    </font>
    <font>
      <b/>
      <i/>
      <sz val="11"/>
      <color theme="1"/>
      <name val="Calibri"/>
      <family val="2"/>
      <scheme val="minor"/>
    </font>
    <font>
      <b/>
      <sz val="11"/>
      <name val="Calibri"/>
      <family val="2"/>
      <scheme val="minor"/>
    </font>
    <font>
      <sz val="11"/>
      <color theme="8" tint="-0.249977111117893"/>
      <name val="Calibri"/>
      <family val="2"/>
      <scheme val="minor"/>
    </font>
    <font>
      <i/>
      <sz val="11"/>
      <color rgb="FF000000"/>
      <name val="Calibri"/>
      <family val="2"/>
      <scheme val="minor"/>
    </font>
    <font>
      <i/>
      <sz val="11"/>
      <color theme="1"/>
      <name val="Calibri"/>
      <family val="2"/>
      <scheme val="minor"/>
    </font>
    <font>
      <sz val="8"/>
      <name val="Calibri"/>
      <family val="2"/>
      <scheme val="minor"/>
    </font>
    <font>
      <b/>
      <sz val="12"/>
      <color theme="0"/>
      <name val="Calibri"/>
      <family val="2"/>
      <scheme val="minor"/>
    </font>
    <font>
      <sz val="12"/>
      <color theme="1"/>
      <name val="Calibri"/>
      <family val="2"/>
      <scheme val="minor"/>
    </font>
    <font>
      <b/>
      <sz val="14"/>
      <color theme="0"/>
      <name val="Calibri"/>
      <family val="2"/>
      <scheme val="minor"/>
    </font>
    <font>
      <b/>
      <sz val="16"/>
      <color theme="0"/>
      <name val="Calibri"/>
      <family val="2"/>
      <scheme val="minor"/>
    </font>
    <font>
      <sz val="16"/>
      <color theme="1"/>
      <name val="Calibri"/>
      <family val="2"/>
      <scheme val="minor"/>
    </font>
    <font>
      <b/>
      <sz val="12"/>
      <color theme="1"/>
      <name val="Calibri"/>
      <family val="2"/>
      <scheme val="minor"/>
    </font>
    <font>
      <sz val="12"/>
      <color theme="0"/>
      <name val="Calibri"/>
      <family val="2"/>
      <scheme val="minor"/>
    </font>
    <font>
      <u/>
      <sz val="11"/>
      <color theme="10"/>
      <name val="Calibri"/>
      <family val="2"/>
      <scheme val="minor"/>
    </font>
    <font>
      <b/>
      <sz val="14"/>
      <color rgb="FFFF0000"/>
      <name val="Calibri"/>
      <family val="2"/>
      <scheme val="minor"/>
    </font>
    <font>
      <sz val="14"/>
      <color theme="1"/>
      <name val="Calibri"/>
      <family val="2"/>
      <scheme val="minor"/>
    </font>
    <font>
      <i/>
      <sz val="12"/>
      <color theme="0"/>
      <name val="Calibri"/>
      <family val="2"/>
      <scheme val="minor"/>
    </font>
    <font>
      <sz val="8"/>
      <color theme="1"/>
      <name val="Calibri"/>
      <family val="2"/>
      <scheme val="minor"/>
    </font>
    <font>
      <strike/>
      <sz val="11"/>
      <color theme="1"/>
      <name val="Calibri"/>
      <family val="2"/>
      <scheme val="minor"/>
    </font>
    <font>
      <b/>
      <strike/>
      <sz val="11"/>
      <color theme="1"/>
      <name val="Calibri"/>
      <family val="2"/>
      <scheme val="minor"/>
    </font>
    <font>
      <strike/>
      <sz val="11"/>
      <color rgb="FFFF0000"/>
      <name val="Calibri"/>
      <family val="2"/>
      <scheme val="minor"/>
    </font>
    <font>
      <b/>
      <strike/>
      <sz val="11"/>
      <color theme="0"/>
      <name val="Calibri"/>
      <family val="2"/>
      <scheme val="minor"/>
    </font>
    <font>
      <strike/>
      <sz val="11"/>
      <color theme="2" tint="-0.249977111117893"/>
      <name val="Calibri"/>
      <family val="2"/>
      <scheme val="minor"/>
    </font>
    <font>
      <sz val="11"/>
      <color rgb="FF000000"/>
      <name val="Calibri"/>
      <family val="2"/>
    </font>
    <font>
      <sz val="11"/>
      <color theme="1"/>
      <name val="Calibri"/>
      <family val="2"/>
      <charset val="1"/>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AEB"/>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4"/>
        <bgColor indexed="64"/>
      </patternFill>
    </fill>
    <fill>
      <patternFill patternType="solid">
        <fgColor rgb="FFFCE4D6"/>
        <bgColor rgb="FFFCE4D6"/>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rgb="FFF4B084"/>
      </top>
      <bottom style="thin">
        <color rgb="FFF4B084"/>
      </bottom>
      <diagonal/>
    </border>
    <border>
      <left/>
      <right style="thin">
        <color rgb="FFF4B084"/>
      </right>
      <top style="thin">
        <color rgb="FFF4B084"/>
      </top>
      <bottom style="thin">
        <color rgb="FFF4B084"/>
      </bottom>
      <diagonal/>
    </border>
  </borders>
  <cellStyleXfs count="46">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0" borderId="0" applyNumberFormat="0" applyFill="0" applyBorder="0" applyAlignment="0" applyProtection="0"/>
    <xf numFmtId="0" fontId="39" fillId="0" borderId="0" applyNumberFormat="0" applyFill="0" applyBorder="0" applyAlignment="0" applyProtection="0"/>
    <xf numFmtId="44" fontId="1" fillId="0" borderId="0" applyFont="0" applyFill="0" applyBorder="0" applyAlignment="0" applyProtection="0"/>
  </cellStyleXfs>
  <cellXfs count="252">
    <xf numFmtId="0" fontId="0" fillId="0" borderId="0" xfId="0"/>
    <xf numFmtId="0" fontId="0" fillId="0" borderId="0" xfId="0" applyAlignment="1">
      <alignment vertical="center" wrapText="1"/>
    </xf>
    <xf numFmtId="0" fontId="15" fillId="34" borderId="10" xfId="0" applyFont="1" applyFill="1" applyBorder="1" applyAlignment="1">
      <alignment horizontal="center" vertical="center" wrapText="1"/>
    </xf>
    <xf numFmtId="0" fontId="15" fillId="34" borderId="22" xfId="0" applyFont="1" applyFill="1" applyBorder="1" applyAlignment="1">
      <alignment horizontal="center" vertical="center" wrapText="1"/>
    </xf>
    <xf numFmtId="0" fontId="18" fillId="40" borderId="21" xfId="0" applyFont="1" applyFill="1" applyBorder="1" applyAlignment="1">
      <alignment horizontal="center" vertical="center" wrapText="1"/>
    </xf>
    <xf numFmtId="0" fontId="0" fillId="38" borderId="11" xfId="0" applyFill="1" applyBorder="1" applyAlignment="1">
      <alignment horizontal="center" vertical="center" wrapText="1"/>
    </xf>
    <xf numFmtId="0" fontId="0" fillId="38" borderId="11" xfId="0" applyFill="1" applyBorder="1" applyAlignment="1">
      <alignment vertical="center" wrapText="1"/>
    </xf>
    <xf numFmtId="0" fontId="0" fillId="38" borderId="23" xfId="0" applyFill="1" applyBorder="1" applyAlignment="1">
      <alignment horizontal="center" vertical="center" wrapText="1"/>
    </xf>
    <xf numFmtId="0" fontId="0" fillId="41" borderId="10" xfId="0" applyFill="1" applyBorder="1" applyAlignment="1">
      <alignment horizontal="center" vertical="center" wrapText="1"/>
    </xf>
    <xf numFmtId="0" fontId="0" fillId="41" borderId="10" xfId="0" applyFill="1" applyBorder="1" applyAlignment="1">
      <alignment vertical="center" wrapText="1"/>
    </xf>
    <xf numFmtId="0" fontId="0" fillId="41" borderId="22" xfId="0" applyFill="1" applyBorder="1" applyAlignment="1">
      <alignment horizontal="center" vertical="center" wrapText="1"/>
    </xf>
    <xf numFmtId="0" fontId="0" fillId="41" borderId="11" xfId="0" applyFill="1" applyBorder="1" applyAlignment="1">
      <alignment horizontal="center" vertical="center" wrapText="1"/>
    </xf>
    <xf numFmtId="0" fontId="0" fillId="41" borderId="11" xfId="0" applyFill="1" applyBorder="1" applyAlignment="1">
      <alignment vertical="center" wrapText="1"/>
    </xf>
    <xf numFmtId="0" fontId="0" fillId="41" borderId="23" xfId="0" applyFill="1" applyBorder="1" applyAlignment="1">
      <alignment horizontal="center" vertical="center" wrapText="1"/>
    </xf>
    <xf numFmtId="3" fontId="0" fillId="41" borderId="10" xfId="0" applyNumberFormat="1" applyFill="1" applyBorder="1" applyAlignment="1">
      <alignment vertical="center" wrapText="1"/>
    </xf>
    <xf numFmtId="0" fontId="0" fillId="42" borderId="10" xfId="0" applyFill="1" applyBorder="1" applyAlignment="1">
      <alignment horizontal="center" vertical="center" wrapText="1"/>
    </xf>
    <xf numFmtId="0" fontId="0" fillId="42" borderId="11" xfId="0" applyFill="1" applyBorder="1" applyAlignment="1">
      <alignment horizontal="center" vertical="center" wrapText="1"/>
    </xf>
    <xf numFmtId="0" fontId="0" fillId="0" borderId="0" xfId="0" applyAlignment="1">
      <alignment horizontal="center" vertical="center" wrapText="1"/>
    </xf>
    <xf numFmtId="0" fontId="0" fillId="38" borderId="21" xfId="0" applyFill="1" applyBorder="1" applyAlignment="1">
      <alignment horizontal="left" vertical="center" wrapText="1"/>
    </xf>
    <xf numFmtId="0" fontId="0" fillId="41" borderId="21" xfId="0" applyFill="1" applyBorder="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9" fontId="27" fillId="38" borderId="0" xfId="1" applyFont="1" applyFill="1" applyAlignment="1" applyProtection="1">
      <alignment horizontal="center" vertical="center" wrapText="1"/>
      <protection locked="0"/>
    </xf>
    <xf numFmtId="0" fontId="2" fillId="0" borderId="0" xfId="0" applyFont="1" applyAlignment="1">
      <alignment horizontal="center" vertical="center" wrapText="1"/>
    </xf>
    <xf numFmtId="9" fontId="2" fillId="0" borderId="0" xfId="1" applyFont="1" applyAlignment="1">
      <alignment horizontal="center" vertical="center" wrapText="1"/>
    </xf>
    <xf numFmtId="2" fontId="2" fillId="0" borderId="0" xfId="0" applyNumberFormat="1" applyFont="1" applyAlignment="1">
      <alignment horizontal="center" vertical="center" wrapText="1"/>
    </xf>
    <xf numFmtId="0" fontId="23" fillId="39" borderId="19" xfId="0" applyFont="1" applyFill="1" applyBorder="1" applyAlignment="1" applyProtection="1">
      <alignment vertical="center" wrapText="1"/>
      <protection locked="0"/>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pplyProtection="1">
      <alignment vertical="center" wrapText="1"/>
      <protection locked="0"/>
    </xf>
    <xf numFmtId="0" fontId="28" fillId="0" borderId="0" xfId="0" applyFont="1" applyAlignment="1">
      <alignment horizontal="center" vertical="center" wrapText="1"/>
    </xf>
    <xf numFmtId="0" fontId="28" fillId="0" borderId="0" xfId="0" applyFont="1" applyAlignment="1">
      <alignment horizontal="left" vertical="center" wrapText="1"/>
    </xf>
    <xf numFmtId="2" fontId="27" fillId="38" borderId="0" xfId="1" applyNumberFormat="1" applyFont="1" applyFill="1" applyAlignment="1">
      <alignment horizontal="center" vertical="center" wrapText="1"/>
    </xf>
    <xf numFmtId="0" fontId="21" fillId="0" borderId="0" xfId="0" applyFont="1" applyAlignment="1">
      <alignment horizontal="left" vertical="center" wrapText="1"/>
    </xf>
    <xf numFmtId="0" fontId="23" fillId="0" borderId="0" xfId="0" applyFont="1" applyAlignment="1">
      <alignment vertical="center" wrapText="1"/>
    </xf>
    <xf numFmtId="0" fontId="21" fillId="38" borderId="21" xfId="0" applyFont="1" applyFill="1" applyBorder="1" applyAlignment="1">
      <alignment horizontal="left" vertical="center" wrapText="1"/>
    </xf>
    <xf numFmtId="0" fontId="0" fillId="0" borderId="0" xfId="0" applyAlignment="1">
      <alignment horizontal="center"/>
    </xf>
    <xf numFmtId="0" fontId="27" fillId="38" borderId="0" xfId="1" applyNumberFormat="1" applyFont="1" applyFill="1" applyAlignment="1">
      <alignment horizontal="center" vertical="center" wrapText="1"/>
    </xf>
    <xf numFmtId="0" fontId="0" fillId="44" borderId="10" xfId="0" applyFill="1" applyBorder="1" applyAlignment="1">
      <alignment horizontal="center" vertical="center" wrapText="1"/>
    </xf>
    <xf numFmtId="0" fontId="0" fillId="44" borderId="10" xfId="0" applyFill="1" applyBorder="1" applyAlignment="1">
      <alignment vertical="center" wrapText="1"/>
    </xf>
    <xf numFmtId="0" fontId="0" fillId="44" borderId="22" xfId="0" applyFill="1" applyBorder="1" applyAlignment="1">
      <alignment horizontal="center" vertical="center" wrapText="1"/>
    </xf>
    <xf numFmtId="0" fontId="0" fillId="44" borderId="21" xfId="0" applyFill="1" applyBorder="1" applyAlignment="1">
      <alignment horizontal="left" vertical="center" wrapText="1"/>
    </xf>
    <xf numFmtId="0" fontId="0" fillId="44" borderId="11" xfId="0" applyFill="1" applyBorder="1" applyAlignment="1">
      <alignment horizontal="center" vertical="center" wrapText="1"/>
    </xf>
    <xf numFmtId="0" fontId="0" fillId="44" borderId="11" xfId="0" applyFill="1" applyBorder="1" applyAlignment="1">
      <alignment vertical="center" wrapText="1"/>
    </xf>
    <xf numFmtId="0" fontId="0" fillId="44" borderId="23" xfId="0" applyFill="1" applyBorder="1" applyAlignment="1">
      <alignment horizontal="center" vertical="center" wrapText="1"/>
    </xf>
    <xf numFmtId="0" fontId="0" fillId="44" borderId="12" xfId="0" applyFill="1" applyBorder="1" applyAlignment="1">
      <alignment horizontal="center" vertical="center" wrapText="1"/>
    </xf>
    <xf numFmtId="0" fontId="0" fillId="44" borderId="12" xfId="0" applyFill="1" applyBorder="1" applyAlignment="1">
      <alignment vertical="center" wrapText="1"/>
    </xf>
    <xf numFmtId="0" fontId="0" fillId="44" borderId="24" xfId="0" applyFill="1" applyBorder="1" applyAlignment="1">
      <alignment horizontal="center" vertical="center" wrapText="1"/>
    </xf>
    <xf numFmtId="0" fontId="30" fillId="41" borderId="21" xfId="0" applyFont="1" applyFill="1" applyBorder="1" applyAlignment="1">
      <alignment horizontal="left" vertical="center" wrapText="1"/>
    </xf>
    <xf numFmtId="0" fontId="32" fillId="34" borderId="0" xfId="0" applyFont="1" applyFill="1" applyAlignment="1">
      <alignment horizontal="center" vertical="center" wrapText="1"/>
    </xf>
    <xf numFmtId="0" fontId="32" fillId="34" borderId="0" xfId="0" applyFont="1" applyFill="1" applyAlignment="1">
      <alignment vertical="center" wrapText="1"/>
    </xf>
    <xf numFmtId="0" fontId="33" fillId="0" borderId="0" xfId="0" applyFont="1" applyAlignment="1">
      <alignment vertical="center" wrapText="1"/>
    </xf>
    <xf numFmtId="0" fontId="0" fillId="38" borderId="21" xfId="0" applyFill="1" applyBorder="1" applyAlignment="1" applyProtection="1">
      <alignment horizontal="left" vertical="center" wrapText="1"/>
      <protection locked="0"/>
    </xf>
    <xf numFmtId="0" fontId="0" fillId="38" borderId="21" xfId="0" quotePrefix="1" applyFill="1" applyBorder="1" applyAlignment="1" applyProtection="1">
      <alignment horizontal="left" vertical="center" wrapText="1"/>
      <protection locked="0"/>
    </xf>
    <xf numFmtId="0" fontId="0" fillId="41" borderId="21" xfId="0" applyFill="1" applyBorder="1" applyAlignment="1" applyProtection="1">
      <alignment horizontal="left" vertical="center" wrapText="1"/>
      <protection locked="0"/>
    </xf>
    <xf numFmtId="0" fontId="0" fillId="44" borderId="21" xfId="0" applyFill="1" applyBorder="1" applyAlignment="1" applyProtection="1">
      <alignment horizontal="left" vertical="center" wrapText="1"/>
      <protection locked="0"/>
    </xf>
    <xf numFmtId="0" fontId="32" fillId="34"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22" fillId="33" borderId="20" xfId="43" applyFont="1" applyFill="1" applyBorder="1" applyAlignment="1">
      <alignment horizontal="centerContinuous" vertical="center" wrapText="1"/>
    </xf>
    <xf numFmtId="0" fontId="22" fillId="33" borderId="0" xfId="43" applyFont="1" applyFill="1" applyBorder="1" applyAlignment="1">
      <alignment horizontal="centerContinuous" vertical="center" wrapText="1"/>
    </xf>
    <xf numFmtId="2" fontId="0" fillId="0" borderId="21" xfId="0" applyNumberForma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9" fontId="1" fillId="0" borderId="0" xfId="1" applyFont="1" applyAlignment="1">
      <alignment horizontal="center" vertical="center" wrapText="1"/>
    </xf>
    <xf numFmtId="0" fontId="1" fillId="39" borderId="19" xfId="0" applyFont="1" applyFill="1" applyBorder="1" applyAlignment="1" applyProtection="1">
      <alignment vertical="center" wrapText="1"/>
      <protection locked="0"/>
    </xf>
    <xf numFmtId="2" fontId="1" fillId="0" borderId="0" xfId="0" applyNumberFormat="1" applyFont="1" applyAlignment="1">
      <alignment horizontal="center" vertical="center" wrapText="1"/>
    </xf>
    <xf numFmtId="9" fontId="1" fillId="0" borderId="0" xfId="1" applyFont="1" applyFill="1" applyAlignment="1">
      <alignment horizontal="center"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36" fillId="0" borderId="0" xfId="0" applyFont="1" applyAlignment="1">
      <alignment vertical="center" wrapText="1"/>
    </xf>
    <xf numFmtId="0" fontId="32" fillId="34" borderId="28" xfId="0" applyFont="1" applyFill="1" applyBorder="1" applyAlignment="1">
      <alignment horizontal="center" vertical="center" wrapText="1"/>
    </xf>
    <xf numFmtId="0" fontId="32" fillId="34" borderId="29" xfId="0" applyFont="1" applyFill="1" applyBorder="1" applyAlignment="1">
      <alignment horizontal="center" vertical="center" wrapText="1"/>
    </xf>
    <xf numFmtId="0" fontId="32" fillId="46" borderId="28" xfId="0" applyFont="1" applyFill="1" applyBorder="1" applyAlignment="1">
      <alignment horizontal="center" vertical="center" wrapText="1"/>
    </xf>
    <xf numFmtId="0" fontId="0" fillId="46" borderId="0" xfId="0" applyFill="1" applyAlignment="1">
      <alignment vertical="center" wrapText="1"/>
    </xf>
    <xf numFmtId="0" fontId="0" fillId="46" borderId="0" xfId="0" applyFill="1" applyAlignment="1">
      <alignment horizontal="center" vertical="center" wrapText="1"/>
    </xf>
    <xf numFmtId="0" fontId="18" fillId="38" borderId="0" xfId="0" applyFont="1" applyFill="1" applyAlignment="1">
      <alignment horizontal="center" vertical="center" wrapText="1"/>
    </xf>
    <xf numFmtId="0" fontId="18" fillId="38" borderId="0" xfId="0" applyFont="1" applyFill="1" applyAlignment="1">
      <alignment horizontal="left" vertical="center" wrapText="1"/>
    </xf>
    <xf numFmtId="9" fontId="18" fillId="38" borderId="0" xfId="1" applyFont="1" applyFill="1" applyAlignment="1">
      <alignment horizontal="center" vertical="center" wrapText="1"/>
    </xf>
    <xf numFmtId="9" fontId="18" fillId="38" borderId="0" xfId="1" applyFont="1" applyFill="1" applyAlignment="1" applyProtection="1">
      <alignment horizontal="center" vertical="center" wrapText="1"/>
      <protection locked="0"/>
    </xf>
    <xf numFmtId="2" fontId="18" fillId="38" borderId="0" xfId="1" applyNumberFormat="1" applyFont="1" applyFill="1" applyAlignment="1">
      <alignment horizontal="center" vertical="center" wrapText="1"/>
    </xf>
    <xf numFmtId="0" fontId="18" fillId="38" borderId="0" xfId="1" applyNumberFormat="1" applyFont="1" applyFill="1" applyAlignment="1">
      <alignment horizontal="center" vertical="center" wrapText="1"/>
    </xf>
    <xf numFmtId="2" fontId="1" fillId="0" borderId="21" xfId="1" applyNumberFormat="1" applyFont="1" applyFill="1" applyBorder="1" applyAlignment="1">
      <alignment horizontal="center" vertical="center" wrapText="1"/>
    </xf>
    <xf numFmtId="0" fontId="29" fillId="38" borderId="21" xfId="0" applyFont="1" applyFill="1" applyBorder="1" applyAlignment="1">
      <alignment horizontal="left" vertical="center" wrapText="1"/>
    </xf>
    <xf numFmtId="2" fontId="23" fillId="0" borderId="21" xfId="1" applyNumberFormat="1" applyFont="1" applyFill="1" applyBorder="1" applyAlignment="1">
      <alignment horizontal="center" vertical="center" wrapText="1"/>
    </xf>
    <xf numFmtId="0" fontId="18" fillId="35" borderId="0" xfId="0" applyFont="1" applyFill="1" applyAlignment="1">
      <alignment vertical="center" wrapText="1"/>
    </xf>
    <xf numFmtId="0" fontId="18" fillId="35" borderId="18" xfId="0" applyFont="1" applyFill="1" applyBorder="1" applyAlignment="1">
      <alignment vertical="center" wrapText="1"/>
    </xf>
    <xf numFmtId="0" fontId="32" fillId="34" borderId="30" xfId="0" applyFont="1" applyFill="1" applyBorder="1" applyAlignment="1">
      <alignment horizontal="center" vertical="center" wrapText="1"/>
    </xf>
    <xf numFmtId="0" fontId="18" fillId="0" borderId="0" xfId="0" applyFont="1" applyAlignment="1">
      <alignment horizontal="right" vertical="center" wrapText="1"/>
    </xf>
    <xf numFmtId="0" fontId="34" fillId="0" borderId="0" xfId="0" applyFont="1" applyAlignment="1">
      <alignment horizontal="center" vertical="center" wrapText="1"/>
    </xf>
    <xf numFmtId="0" fontId="32" fillId="0" borderId="0" xfId="0" applyFont="1" applyAlignment="1">
      <alignment horizontal="center" vertical="center" wrapText="1"/>
    </xf>
    <xf numFmtId="0" fontId="1" fillId="35" borderId="0" xfId="0" applyFont="1" applyFill="1" applyAlignment="1">
      <alignment horizontal="center" vertical="center" wrapText="1"/>
    </xf>
    <xf numFmtId="9" fontId="1" fillId="35" borderId="0" xfId="1" applyFont="1" applyFill="1" applyAlignment="1" applyProtection="1">
      <alignment horizontal="center" vertical="center" wrapText="1"/>
    </xf>
    <xf numFmtId="0" fontId="18" fillId="35" borderId="16" xfId="0" applyFont="1" applyFill="1" applyBorder="1" applyAlignment="1">
      <alignment horizontal="center" vertical="center" wrapText="1"/>
    </xf>
    <xf numFmtId="2" fontId="37" fillId="36" borderId="17" xfId="0" applyNumberFormat="1" applyFont="1" applyFill="1" applyBorder="1" applyAlignment="1">
      <alignment horizontal="center" vertical="center" wrapText="1"/>
    </xf>
    <xf numFmtId="0" fontId="18" fillId="35" borderId="0" xfId="0" applyFont="1" applyFill="1" applyAlignment="1">
      <alignment horizontal="center" vertical="center" wrapText="1"/>
    </xf>
    <xf numFmtId="0" fontId="23" fillId="35" borderId="0" xfId="0" applyFont="1" applyFill="1" applyAlignment="1">
      <alignment vertical="center" wrapText="1"/>
    </xf>
    <xf numFmtId="0" fontId="24" fillId="35" borderId="0" xfId="0" applyFont="1" applyFill="1" applyAlignment="1">
      <alignment horizontal="center" vertical="center" wrapText="1"/>
    </xf>
    <xf numFmtId="9" fontId="25" fillId="35" borderId="0" xfId="1" applyFont="1" applyFill="1" applyAlignment="1" applyProtection="1">
      <alignment horizontal="center" vertical="center" wrapText="1"/>
    </xf>
    <xf numFmtId="0" fontId="1" fillId="35" borderId="0" xfId="0" applyFont="1" applyFill="1" applyAlignment="1">
      <alignment vertical="center" wrapText="1"/>
    </xf>
    <xf numFmtId="0" fontId="18" fillId="37" borderId="0" xfId="0" applyFont="1" applyFill="1" applyAlignment="1">
      <alignment horizontal="center" vertical="center" wrapText="1"/>
    </xf>
    <xf numFmtId="0" fontId="18" fillId="37" borderId="18" xfId="0" applyFont="1" applyFill="1" applyBorder="1" applyAlignment="1">
      <alignment horizontal="left" vertical="center" wrapText="1"/>
    </xf>
    <xf numFmtId="9" fontId="18" fillId="37" borderId="0" xfId="1" applyFont="1" applyFill="1" applyAlignment="1" applyProtection="1">
      <alignment horizontal="center" vertical="center" wrapText="1"/>
    </xf>
    <xf numFmtId="2" fontId="18" fillId="37" borderId="0" xfId="1" applyNumberFormat="1" applyFont="1" applyFill="1" applyAlignment="1" applyProtection="1">
      <alignment horizontal="center" vertical="center" wrapText="1"/>
    </xf>
    <xf numFmtId="0" fontId="18" fillId="37" borderId="0" xfId="1" applyNumberFormat="1" applyFont="1" applyFill="1" applyAlignment="1" applyProtection="1">
      <alignment horizontal="center" vertical="center" wrapText="1"/>
    </xf>
    <xf numFmtId="0" fontId="27" fillId="37" borderId="0" xfId="0" applyFont="1" applyFill="1" applyAlignment="1">
      <alignment horizontal="center" vertical="center" wrapText="1"/>
    </xf>
    <xf numFmtId="9" fontId="18" fillId="38" borderId="0" xfId="1" applyFont="1" applyFill="1" applyAlignment="1" applyProtection="1">
      <alignment horizontal="center" vertical="center" wrapText="1"/>
    </xf>
    <xf numFmtId="2" fontId="18" fillId="38" borderId="0" xfId="1" applyNumberFormat="1" applyFont="1" applyFill="1" applyAlignment="1" applyProtection="1">
      <alignment horizontal="center" vertical="center" wrapText="1"/>
    </xf>
    <xf numFmtId="0" fontId="18" fillId="38" borderId="0" xfId="1" applyNumberFormat="1" applyFont="1" applyFill="1" applyAlignment="1" applyProtection="1">
      <alignment horizontal="center" vertical="center" wrapText="1"/>
    </xf>
    <xf numFmtId="9" fontId="27" fillId="38" borderId="0" xfId="1" applyFont="1" applyFill="1" applyAlignment="1" applyProtection="1">
      <alignment horizontal="center" vertical="center" wrapText="1"/>
    </xf>
    <xf numFmtId="0" fontId="18" fillId="0" borderId="0" xfId="0" applyFont="1"/>
    <xf numFmtId="0" fontId="0" fillId="0" borderId="21" xfId="0" applyBorder="1"/>
    <xf numFmtId="0" fontId="1" fillId="35" borderId="20" xfId="0" applyFont="1" applyFill="1" applyBorder="1" applyAlignment="1">
      <alignment horizontal="center" vertical="center" wrapText="1"/>
    </xf>
    <xf numFmtId="0" fontId="18" fillId="35" borderId="34" xfId="0" applyFont="1" applyFill="1" applyBorder="1" applyAlignment="1">
      <alignment horizontal="center" vertical="center" wrapText="1"/>
    </xf>
    <xf numFmtId="0" fontId="24" fillId="35" borderId="16" xfId="0" applyFont="1" applyFill="1" applyBorder="1" applyAlignment="1">
      <alignment horizontal="center" vertical="center" wrapText="1"/>
    </xf>
    <xf numFmtId="0" fontId="1" fillId="35" borderId="36" xfId="0" applyFont="1" applyFill="1" applyBorder="1" applyAlignment="1">
      <alignment vertical="center" wrapText="1"/>
    </xf>
    <xf numFmtId="0" fontId="18" fillId="35" borderId="35" xfId="0" applyFont="1" applyFill="1" applyBorder="1" applyAlignment="1" applyProtection="1">
      <alignment horizontal="right" vertical="center" wrapText="1"/>
      <protection locked="0"/>
    </xf>
    <xf numFmtId="2" fontId="1" fillId="0" borderId="21" xfId="0" applyNumberFormat="1" applyFont="1" applyBorder="1" applyAlignment="1">
      <alignment horizontal="left" vertical="center" wrapText="1"/>
    </xf>
    <xf numFmtId="2" fontId="1" fillId="50" borderId="21" xfId="0" applyNumberFormat="1" applyFont="1" applyFill="1" applyBorder="1" applyAlignment="1">
      <alignment horizontal="left" vertical="center" wrapText="1"/>
    </xf>
    <xf numFmtId="0" fontId="24" fillId="0" borderId="0" xfId="0" applyFont="1" applyAlignment="1" applyProtection="1">
      <alignment horizontal="center" vertical="center" wrapText="1"/>
      <protection locked="0"/>
    </xf>
    <xf numFmtId="0" fontId="24" fillId="43" borderId="0" xfId="0" applyFont="1" applyFill="1" applyAlignment="1" applyProtection="1">
      <alignment horizontal="center" vertical="center" wrapText="1"/>
      <protection locked="0"/>
    </xf>
    <xf numFmtId="0" fontId="18" fillId="35" borderId="0" xfId="0" applyFont="1" applyFill="1" applyAlignment="1" applyProtection="1">
      <alignment horizontal="right" vertical="center" wrapText="1"/>
      <protection locked="0"/>
    </xf>
    <xf numFmtId="0" fontId="32" fillId="34" borderId="39" xfId="0" applyFont="1" applyFill="1" applyBorder="1"/>
    <xf numFmtId="0" fontId="32" fillId="34" borderId="40" xfId="0" applyFont="1" applyFill="1" applyBorder="1"/>
    <xf numFmtId="0" fontId="32" fillId="34" borderId="41" xfId="0" applyFont="1" applyFill="1" applyBorder="1"/>
    <xf numFmtId="0" fontId="0" fillId="0" borderId="31" xfId="0" applyBorder="1"/>
    <xf numFmtId="0" fontId="41" fillId="0" borderId="0" xfId="0" applyFont="1"/>
    <xf numFmtId="0" fontId="18" fillId="0" borderId="49" xfId="0" applyFont="1" applyBorder="1"/>
    <xf numFmtId="0" fontId="18" fillId="0" borderId="51" xfId="0" applyFont="1" applyBorder="1"/>
    <xf numFmtId="2" fontId="1" fillId="0" borderId="52" xfId="0" applyNumberFormat="1" applyFont="1" applyBorder="1" applyAlignment="1">
      <alignment horizontal="left" vertical="center" wrapText="1"/>
    </xf>
    <xf numFmtId="0" fontId="0" fillId="0" borderId="52" xfId="0" applyBorder="1"/>
    <xf numFmtId="0" fontId="15" fillId="34" borderId="37" xfId="0" applyFont="1" applyFill="1" applyBorder="1" applyAlignment="1">
      <alignment horizontal="center"/>
    </xf>
    <xf numFmtId="0" fontId="15" fillId="34" borderId="27" xfId="0" applyFont="1" applyFill="1" applyBorder="1"/>
    <xf numFmtId="0" fontId="15" fillId="34" borderId="33" xfId="0" applyFont="1" applyFill="1" applyBorder="1"/>
    <xf numFmtId="0" fontId="0" fillId="0" borderId="20" xfId="0" applyBorder="1" applyAlignment="1">
      <alignment horizontal="right"/>
    </xf>
    <xf numFmtId="0" fontId="18" fillId="0" borderId="0" xfId="0" applyFont="1" applyAlignment="1">
      <alignment horizontal="right"/>
    </xf>
    <xf numFmtId="0" fontId="0" fillId="0" borderId="34" xfId="0" applyBorder="1"/>
    <xf numFmtId="0" fontId="0" fillId="0" borderId="0" xfId="0" applyAlignment="1">
      <alignment horizontal="right"/>
    </xf>
    <xf numFmtId="0" fontId="0" fillId="0" borderId="16" xfId="0" applyBorder="1" applyAlignment="1">
      <alignment horizontal="right"/>
    </xf>
    <xf numFmtId="0" fontId="0" fillId="0" borderId="35" xfId="0" applyBorder="1" applyAlignment="1">
      <alignment horizontal="center"/>
    </xf>
    <xf numFmtId="0" fontId="0" fillId="0" borderId="36" xfId="0" applyBorder="1"/>
    <xf numFmtId="0" fontId="0" fillId="0" borderId="31" xfId="0" applyBorder="1" applyAlignment="1">
      <alignment horizontal="right"/>
    </xf>
    <xf numFmtId="0" fontId="0" fillId="0" borderId="57" xfId="0" applyBorder="1"/>
    <xf numFmtId="0" fontId="0" fillId="0" borderId="20" xfId="0" applyBorder="1" applyAlignment="1">
      <alignment horizontal="center"/>
    </xf>
    <xf numFmtId="9" fontId="0" fillId="0" borderId="0" xfId="1" applyFont="1" applyBorder="1" applyAlignment="1">
      <alignment horizontal="left"/>
    </xf>
    <xf numFmtId="0" fontId="0" fillId="0" borderId="16" xfId="0" applyBorder="1" applyAlignment="1">
      <alignment horizontal="center"/>
    </xf>
    <xf numFmtId="0" fontId="0" fillId="0" borderId="35" xfId="0" applyBorder="1"/>
    <xf numFmtId="0" fontId="18" fillId="51" borderId="18" xfId="0" applyFont="1" applyFill="1" applyBorder="1" applyAlignment="1">
      <alignment horizontal="center"/>
    </xf>
    <xf numFmtId="0" fontId="18" fillId="51" borderId="0" xfId="0" applyFont="1" applyFill="1" applyAlignment="1">
      <alignment horizontal="center"/>
    </xf>
    <xf numFmtId="0" fontId="32" fillId="34" borderId="13" xfId="0" applyFont="1" applyFill="1" applyBorder="1"/>
    <xf numFmtId="0" fontId="32" fillId="34" borderId="15" xfId="0" applyFont="1" applyFill="1" applyBorder="1"/>
    <xf numFmtId="0" fontId="0" fillId="0" borderId="59" xfId="0" applyBorder="1" applyAlignment="1">
      <alignment horizontal="right"/>
    </xf>
    <xf numFmtId="44" fontId="18" fillId="42" borderId="32" xfId="45" applyFont="1" applyFill="1" applyBorder="1" applyProtection="1">
      <protection locked="0"/>
    </xf>
    <xf numFmtId="44" fontId="0" fillId="42" borderId="31" xfId="45" applyFont="1" applyFill="1" applyBorder="1" applyProtection="1">
      <protection locked="0"/>
    </xf>
    <xf numFmtId="44" fontId="0" fillId="42" borderId="32" xfId="45" applyFont="1" applyFill="1" applyBorder="1" applyProtection="1">
      <protection locked="0"/>
    </xf>
    <xf numFmtId="0" fontId="0" fillId="42" borderId="31" xfId="0" applyFill="1" applyBorder="1" applyAlignment="1" applyProtection="1">
      <alignment horizontal="center"/>
      <protection locked="0"/>
    </xf>
    <xf numFmtId="0" fontId="0" fillId="42" borderId="57" xfId="0" applyFill="1" applyBorder="1" applyAlignment="1" applyProtection="1">
      <alignment horizontal="center"/>
      <protection locked="0"/>
    </xf>
    <xf numFmtId="0" fontId="0" fillId="42" borderId="0" xfId="0" applyFill="1" applyAlignment="1" applyProtection="1">
      <alignment horizontal="center"/>
      <protection locked="0"/>
    </xf>
    <xf numFmtId="0" fontId="18" fillId="35" borderId="13" xfId="0" applyFont="1" applyFill="1" applyBorder="1" applyAlignment="1">
      <alignment horizontal="center" vertical="center" wrapText="1"/>
    </xf>
    <xf numFmtId="2" fontId="37" fillId="36" borderId="15" xfId="0" applyNumberFormat="1" applyFont="1" applyFill="1" applyBorder="1" applyAlignment="1">
      <alignment horizontal="center" vertical="center" wrapText="1"/>
    </xf>
    <xf numFmtId="0" fontId="18" fillId="35" borderId="37" xfId="0" applyFont="1" applyFill="1" applyBorder="1" applyAlignment="1">
      <alignment horizontal="center" vertical="center" wrapText="1"/>
    </xf>
    <xf numFmtId="2" fontId="37" fillId="36" borderId="33" xfId="0" applyNumberFormat="1" applyFont="1" applyFill="1" applyBorder="1" applyAlignment="1">
      <alignment horizontal="center" vertical="center" wrapText="1"/>
    </xf>
    <xf numFmtId="0" fontId="18" fillId="51" borderId="55" xfId="0" applyFont="1" applyFill="1" applyBorder="1" applyAlignment="1">
      <alignment horizontal="center"/>
    </xf>
    <xf numFmtId="0" fontId="18" fillId="41" borderId="37" xfId="0" applyFont="1" applyFill="1" applyBorder="1"/>
    <xf numFmtId="44" fontId="18" fillId="41" borderId="48" xfId="45" applyFont="1" applyFill="1" applyBorder="1"/>
    <xf numFmtId="0" fontId="18" fillId="41" borderId="16" xfId="0" applyFont="1" applyFill="1" applyBorder="1"/>
    <xf numFmtId="44" fontId="18" fillId="41" borderId="45" xfId="45" applyFont="1" applyFill="1" applyBorder="1"/>
    <xf numFmtId="0" fontId="18" fillId="41" borderId="25" xfId="0" applyFont="1" applyFill="1" applyBorder="1" applyAlignment="1">
      <alignment horizontal="center"/>
    </xf>
    <xf numFmtId="0" fontId="18" fillId="41" borderId="60" xfId="0" applyFont="1" applyFill="1" applyBorder="1" applyAlignment="1">
      <alignment horizontal="center"/>
    </xf>
    <xf numFmtId="0" fontId="18" fillId="41" borderId="26" xfId="0" applyFont="1" applyFill="1" applyBorder="1" applyAlignment="1">
      <alignment horizontal="center"/>
    </xf>
    <xf numFmtId="0" fontId="18" fillId="41" borderId="17" xfId="0" applyFont="1" applyFill="1" applyBorder="1" applyAlignment="1">
      <alignment horizontal="center"/>
    </xf>
    <xf numFmtId="0" fontId="18" fillId="41" borderId="13" xfId="0" applyFont="1" applyFill="1" applyBorder="1" applyAlignment="1">
      <alignment horizontal="right"/>
    </xf>
    <xf numFmtId="0" fontId="18" fillId="41" borderId="15" xfId="0" applyFont="1" applyFill="1" applyBorder="1" applyAlignment="1">
      <alignment horizontal="center"/>
    </xf>
    <xf numFmtId="0" fontId="0" fillId="0" borderId="61" xfId="0" applyBorder="1"/>
    <xf numFmtId="0" fontId="39" fillId="0" borderId="31" xfId="44" applyBorder="1"/>
    <xf numFmtId="0" fontId="43" fillId="0" borderId="0" xfId="0" quotePrefix="1" applyFont="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14" fontId="0" fillId="0" borderId="50" xfId="0" applyNumberFormat="1" applyBorder="1" applyAlignment="1">
      <alignment horizontal="left"/>
    </xf>
    <xf numFmtId="14" fontId="0" fillId="0" borderId="53" xfId="0" applyNumberFormat="1" applyBorder="1" applyAlignment="1">
      <alignment horizontal="left"/>
    </xf>
    <xf numFmtId="0" fontId="23" fillId="44" borderId="31" xfId="0" applyFont="1" applyFill="1" applyBorder="1" applyAlignment="1" applyProtection="1">
      <alignment horizontal="left" vertical="center" wrapText="1"/>
      <protection locked="0"/>
    </xf>
    <xf numFmtId="14" fontId="23" fillId="44" borderId="32" xfId="0" applyNumberFormat="1" applyFont="1" applyFill="1" applyBorder="1" applyAlignment="1" applyProtection="1">
      <alignment horizontal="left" vertical="center" wrapText="1"/>
      <protection locked="0"/>
    </xf>
    <xf numFmtId="0" fontId="23" fillId="38" borderId="31" xfId="0" applyFont="1" applyFill="1" applyBorder="1" applyAlignment="1" applyProtection="1">
      <alignment horizontal="left" vertical="center" wrapText="1"/>
      <protection locked="0"/>
    </xf>
    <xf numFmtId="14" fontId="23" fillId="38" borderId="32" xfId="0" applyNumberFormat="1" applyFont="1" applyFill="1" applyBorder="1" applyAlignment="1" applyProtection="1">
      <alignment horizontal="left" vertical="center" wrapText="1"/>
      <protection locked="0"/>
    </xf>
    <xf numFmtId="0" fontId="23" fillId="41" borderId="31" xfId="0" applyFont="1" applyFill="1" applyBorder="1" applyAlignment="1" applyProtection="1">
      <alignment horizontal="left" vertical="center" wrapText="1"/>
      <protection locked="0"/>
    </xf>
    <xf numFmtId="14" fontId="23" fillId="41" borderId="32" xfId="0" applyNumberFormat="1" applyFont="1" applyFill="1" applyBorder="1" applyAlignment="1" applyProtection="1">
      <alignment horizontal="left" vertical="center" wrapText="1"/>
      <protection locked="0"/>
    </xf>
    <xf numFmtId="0" fontId="23" fillId="48" borderId="31" xfId="0" applyFont="1" applyFill="1" applyBorder="1" applyAlignment="1" applyProtection="1">
      <alignment horizontal="left" vertical="center" wrapText="1"/>
      <protection locked="0"/>
    </xf>
    <xf numFmtId="14" fontId="23" fillId="48" borderId="32" xfId="0" applyNumberFormat="1" applyFont="1" applyFill="1" applyBorder="1" applyAlignment="1" applyProtection="1">
      <alignment horizontal="left" vertical="center" wrapText="1"/>
      <protection locked="0"/>
    </xf>
    <xf numFmtId="0" fontId="23" fillId="42" borderId="31" xfId="0" applyFont="1" applyFill="1" applyBorder="1" applyAlignment="1" applyProtection="1">
      <alignment horizontal="left" vertical="center" wrapText="1"/>
      <protection locked="0"/>
    </xf>
    <xf numFmtId="14" fontId="23" fillId="42" borderId="32" xfId="0" applyNumberFormat="1" applyFont="1" applyFill="1" applyBorder="1" applyAlignment="1" applyProtection="1">
      <alignment horizontal="left" vertical="center" wrapText="1"/>
      <protection locked="0"/>
    </xf>
    <xf numFmtId="0" fontId="23" fillId="49" borderId="31" xfId="0" applyFont="1" applyFill="1" applyBorder="1" applyAlignment="1" applyProtection="1">
      <alignment horizontal="left" vertical="center" wrapText="1"/>
      <protection locked="0"/>
    </xf>
    <xf numFmtId="14" fontId="23" fillId="49" borderId="32" xfId="0" applyNumberFormat="1" applyFont="1" applyFill="1" applyBorder="1" applyAlignment="1" applyProtection="1">
      <alignment horizontal="left" vertical="center" wrapText="1"/>
      <protection locked="0"/>
    </xf>
    <xf numFmtId="0" fontId="18" fillId="51" borderId="54" xfId="0" applyFont="1" applyFill="1" applyBorder="1" applyAlignment="1">
      <alignment horizontal="center"/>
    </xf>
    <xf numFmtId="0" fontId="0" fillId="42" borderId="58" xfId="0" applyFill="1" applyBorder="1" applyAlignment="1" applyProtection="1">
      <alignment horizontal="center"/>
      <protection locked="0"/>
    </xf>
    <xf numFmtId="0" fontId="44" fillId="0" borderId="0" xfId="0" applyFont="1" applyAlignment="1">
      <alignment vertical="center" wrapText="1"/>
    </xf>
    <xf numFmtId="0" fontId="47" fillId="52" borderId="39" xfId="0" applyFont="1" applyFill="1" applyBorder="1" applyAlignment="1" applyProtection="1">
      <alignment horizontal="center" vertical="center" wrapText="1"/>
      <protection locked="0"/>
    </xf>
    <xf numFmtId="0" fontId="47" fillId="52" borderId="40" xfId="0" applyFont="1" applyFill="1" applyBorder="1" applyAlignment="1" applyProtection="1">
      <alignment vertical="center" wrapText="1"/>
      <protection locked="0"/>
    </xf>
    <xf numFmtId="0" fontId="47" fillId="52" borderId="41" xfId="0" applyFont="1" applyFill="1" applyBorder="1" applyAlignment="1" applyProtection="1">
      <alignment vertical="center" wrapText="1"/>
      <protection locked="0"/>
    </xf>
    <xf numFmtId="0" fontId="44" fillId="0" borderId="0" xfId="0" applyFont="1" applyAlignment="1" applyProtection="1">
      <alignment vertical="center" wrapText="1"/>
      <protection locked="0"/>
    </xf>
    <xf numFmtId="0" fontId="44" fillId="0" borderId="49" xfId="0" applyFont="1" applyBorder="1" applyAlignment="1" applyProtection="1">
      <alignment horizontal="center" vertical="center" wrapText="1"/>
      <protection locked="0"/>
    </xf>
    <xf numFmtId="0" fontId="44" fillId="0" borderId="21" xfId="0" applyFont="1" applyBorder="1" applyAlignment="1" applyProtection="1">
      <alignment vertical="center" wrapText="1"/>
      <protection locked="0"/>
    </xf>
    <xf numFmtId="0" fontId="44" fillId="0" borderId="50" xfId="0" applyFont="1" applyBorder="1" applyAlignment="1" applyProtection="1">
      <alignment horizontal="center" vertical="center" wrapText="1"/>
      <protection locked="0"/>
    </xf>
    <xf numFmtId="0" fontId="48" fillId="0" borderId="0" xfId="0" applyFont="1" applyAlignment="1" applyProtection="1">
      <alignment horizontal="center" vertical="center" wrapText="1"/>
      <protection locked="0"/>
    </xf>
    <xf numFmtId="0" fontId="44" fillId="0" borderId="51" xfId="0" applyFont="1" applyBorder="1" applyAlignment="1" applyProtection="1">
      <alignment horizontal="center" vertical="center" wrapText="1"/>
      <protection locked="0"/>
    </xf>
    <xf numFmtId="0" fontId="44" fillId="0" borderId="52" xfId="0" applyFont="1" applyBorder="1" applyAlignment="1" applyProtection="1">
      <alignment vertical="center" wrapText="1"/>
      <protection locked="0"/>
    </xf>
    <xf numFmtId="0" fontId="44" fillId="0" borderId="53" xfId="0" applyFont="1" applyBorder="1" applyAlignment="1" applyProtection="1">
      <alignment horizontal="center" vertical="center" wrapText="1"/>
      <protection locked="0"/>
    </xf>
    <xf numFmtId="0" fontId="49" fillId="53" borderId="64" xfId="0" applyFont="1" applyFill="1" applyBorder="1" applyAlignment="1" applyProtection="1">
      <alignment vertical="center" wrapText="1"/>
      <protection locked="0"/>
    </xf>
    <xf numFmtId="0" fontId="49" fillId="53" borderId="65" xfId="0" applyFont="1" applyFill="1" applyBorder="1" applyAlignment="1" applyProtection="1">
      <alignment vertical="center" wrapText="1"/>
      <protection locked="0"/>
    </xf>
    <xf numFmtId="0" fontId="49" fillId="0" borderId="64" xfId="0" applyFont="1" applyBorder="1" applyAlignment="1" applyProtection="1">
      <alignment vertical="center" wrapText="1"/>
      <protection locked="0"/>
    </xf>
    <xf numFmtId="0" fontId="49" fillId="0" borderId="65" xfId="0" applyFont="1" applyBorder="1" applyAlignment="1" applyProtection="1">
      <alignment vertical="center" wrapText="1"/>
      <protection locked="0"/>
    </xf>
    <xf numFmtId="0" fontId="0" fillId="0" borderId="0" xfId="0" applyAlignment="1">
      <alignment horizontal="center" wrapText="1"/>
    </xf>
    <xf numFmtId="0" fontId="0" fillId="0" borderId="0" xfId="0" applyAlignment="1">
      <alignment wrapText="1"/>
    </xf>
    <xf numFmtId="0" fontId="50" fillId="0" borderId="0" xfId="0" applyFont="1" applyAlignment="1" applyProtection="1">
      <alignment vertical="center" wrapText="1"/>
      <protection locked="0"/>
    </xf>
    <xf numFmtId="0" fontId="0" fillId="42" borderId="42" xfId="0" applyFill="1" applyBorder="1" applyAlignment="1" applyProtection="1">
      <alignment wrapText="1"/>
      <protection locked="0"/>
    </xf>
    <xf numFmtId="0" fontId="0" fillId="42" borderId="18" xfId="0" applyFill="1" applyBorder="1" applyAlignment="1" applyProtection="1">
      <alignment wrapText="1"/>
      <protection locked="0"/>
    </xf>
    <xf numFmtId="0" fontId="0" fillId="42" borderId="43" xfId="0" applyFill="1" applyBorder="1" applyAlignment="1" applyProtection="1">
      <alignment wrapText="1"/>
      <protection locked="0"/>
    </xf>
    <xf numFmtId="0" fontId="0" fillId="42" borderId="44" xfId="0" applyFill="1" applyBorder="1" applyAlignment="1" applyProtection="1">
      <alignment wrapText="1"/>
      <protection locked="0"/>
    </xf>
    <xf numFmtId="0" fontId="0" fillId="42" borderId="38" xfId="0" applyFill="1" applyBorder="1" applyAlignment="1" applyProtection="1">
      <alignment wrapText="1"/>
      <protection locked="0"/>
    </xf>
    <xf numFmtId="0" fontId="0" fillId="42" borderId="45" xfId="0" applyFill="1" applyBorder="1" applyAlignment="1" applyProtection="1">
      <alignment wrapText="1"/>
      <protection locked="0"/>
    </xf>
    <xf numFmtId="0" fontId="32" fillId="34" borderId="46" xfId="0" applyFont="1" applyFill="1" applyBorder="1" applyAlignment="1">
      <alignment horizontal="left"/>
    </xf>
    <xf numFmtId="0" fontId="32" fillId="34" borderId="47" xfId="0" applyFont="1" applyFill="1" applyBorder="1" applyAlignment="1">
      <alignment horizontal="left"/>
    </xf>
    <xf numFmtId="0" fontId="32" fillId="34" borderId="48" xfId="0" applyFont="1" applyFill="1" applyBorder="1" applyAlignment="1">
      <alignment horizontal="left"/>
    </xf>
    <xf numFmtId="0" fontId="0" fillId="0" borderId="0" xfId="0"/>
    <xf numFmtId="0" fontId="32" fillId="34" borderId="14" xfId="0" applyFont="1" applyFill="1" applyBorder="1" applyAlignment="1">
      <alignment horizontal="left"/>
    </xf>
    <xf numFmtId="0" fontId="18" fillId="0" borderId="54" xfId="0" applyFont="1" applyBorder="1" applyAlignment="1">
      <alignment horizontal="center" vertical="center"/>
    </xf>
    <xf numFmtId="0" fontId="18" fillId="0" borderId="56" xfId="0" applyFont="1" applyBorder="1" applyAlignment="1">
      <alignment horizontal="center" vertical="center"/>
    </xf>
    <xf numFmtId="0" fontId="18" fillId="0" borderId="58" xfId="0" applyFont="1" applyBorder="1" applyAlignment="1">
      <alignment horizontal="center" vertical="center"/>
    </xf>
    <xf numFmtId="0" fontId="18" fillId="42" borderId="42" xfId="0" applyFont="1" applyFill="1" applyBorder="1" applyAlignment="1" applyProtection="1">
      <alignment wrapText="1"/>
      <protection locked="0"/>
    </xf>
    <xf numFmtId="0" fontId="18" fillId="42" borderId="18" xfId="0" applyFont="1" applyFill="1" applyBorder="1" applyAlignment="1" applyProtection="1">
      <alignment wrapText="1"/>
      <protection locked="0"/>
    </xf>
    <xf numFmtId="0" fontId="18" fillId="42" borderId="43" xfId="0" applyFont="1" applyFill="1" applyBorder="1" applyAlignment="1" applyProtection="1">
      <alignment wrapText="1"/>
      <protection locked="0"/>
    </xf>
    <xf numFmtId="0" fontId="0" fillId="42" borderId="62" xfId="0" applyFill="1" applyBorder="1" applyAlignment="1" applyProtection="1">
      <alignment wrapText="1"/>
      <protection locked="0"/>
    </xf>
    <xf numFmtId="0" fontId="0" fillId="42" borderId="32" xfId="0" applyFill="1" applyBorder="1" applyAlignment="1" applyProtection="1">
      <alignment wrapText="1"/>
      <protection locked="0"/>
    </xf>
    <xf numFmtId="0" fontId="0" fillId="42" borderId="63" xfId="0" applyFill="1" applyBorder="1" applyAlignment="1" applyProtection="1">
      <alignment wrapText="1"/>
      <protection locked="0"/>
    </xf>
    <xf numFmtId="0" fontId="40" fillId="0" borderId="35" xfId="0" applyFont="1" applyBorder="1" applyAlignment="1">
      <alignment horizontal="center"/>
    </xf>
    <xf numFmtId="0" fontId="0" fillId="0" borderId="31" xfId="0" applyBorder="1"/>
    <xf numFmtId="0" fontId="0" fillId="0" borderId="61" xfId="0" applyBorder="1"/>
    <xf numFmtId="0" fontId="35" fillId="33" borderId="37" xfId="43" applyFont="1" applyFill="1" applyBorder="1" applyAlignment="1">
      <alignment horizontal="center" vertical="center" wrapText="1"/>
    </xf>
    <xf numFmtId="0" fontId="35" fillId="33" borderId="27" xfId="43" applyFont="1" applyFill="1" applyBorder="1" applyAlignment="1">
      <alignment horizontal="center" vertical="center" wrapText="1"/>
    </xf>
    <xf numFmtId="0" fontId="35" fillId="33" borderId="33" xfId="43" applyFont="1" applyFill="1" applyBorder="1" applyAlignment="1">
      <alignment horizontal="center" vertical="center" wrapText="1"/>
    </xf>
    <xf numFmtId="9" fontId="18" fillId="42" borderId="31" xfId="1" applyFont="1" applyFill="1" applyBorder="1" applyAlignment="1" applyProtection="1">
      <alignment horizontal="left" vertical="center" wrapText="1"/>
      <protection locked="0"/>
    </xf>
    <xf numFmtId="9" fontId="27" fillId="42" borderId="38" xfId="1" applyFont="1" applyFill="1" applyBorder="1" applyAlignment="1" applyProtection="1">
      <alignment horizontal="left" vertical="center" wrapText="1"/>
      <protection locked="0"/>
    </xf>
    <xf numFmtId="0" fontId="0" fillId="0" borderId="35" xfId="0" applyBorder="1"/>
    <xf numFmtId="0" fontId="0" fillId="0" borderId="36" xfId="0" applyBorder="1"/>
    <xf numFmtId="0" fontId="35" fillId="33" borderId="13" xfId="43" applyFont="1" applyFill="1" applyBorder="1" applyAlignment="1" applyProtection="1">
      <alignment horizontal="center" vertical="center" wrapText="1"/>
    </xf>
    <xf numFmtId="0" fontId="35" fillId="33" borderId="14" xfId="43" applyFont="1" applyFill="1" applyBorder="1" applyAlignment="1" applyProtection="1">
      <alignment horizontal="center" vertical="center" wrapText="1"/>
    </xf>
    <xf numFmtId="0" fontId="35" fillId="33" borderId="15" xfId="43" applyFont="1" applyFill="1" applyBorder="1" applyAlignment="1" applyProtection="1">
      <alignment horizontal="center" vertical="center" wrapText="1"/>
    </xf>
    <xf numFmtId="0" fontId="26" fillId="42" borderId="27" xfId="0" applyFont="1" applyFill="1" applyBorder="1" applyAlignment="1">
      <alignment vertical="center" wrapText="1"/>
    </xf>
    <xf numFmtId="0" fontId="15" fillId="47" borderId="0" xfId="0" applyFont="1" applyFill="1" applyAlignment="1">
      <alignment horizontal="center" vertical="center" wrapText="1"/>
    </xf>
    <xf numFmtId="0" fontId="15" fillId="47" borderId="30" xfId="0" applyFont="1" applyFill="1" applyBorder="1" applyAlignment="1">
      <alignment horizontal="center" vertical="center" wrapText="1"/>
    </xf>
    <xf numFmtId="0" fontId="18" fillId="35" borderId="31" xfId="0" applyFont="1" applyFill="1" applyBorder="1" applyAlignment="1">
      <alignment vertical="center" wrapText="1"/>
    </xf>
    <xf numFmtId="0" fontId="18" fillId="35" borderId="32" xfId="0" applyFont="1" applyFill="1" applyBorder="1" applyAlignment="1">
      <alignment vertical="center" wrapText="1"/>
    </xf>
    <xf numFmtId="0" fontId="34" fillId="45" borderId="30" xfId="0" applyFont="1" applyFill="1" applyBorder="1" applyAlignment="1">
      <alignment horizontal="center"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45"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itle 2" xfId="43" xr:uid="{00000000-0005-0000-0000-000029000000}"/>
    <cellStyle name="Total" xfId="18" builtinId="25" customBuiltin="1"/>
    <cellStyle name="Warning Text" xfId="15" builtinId="11" customBuiltin="1"/>
  </cellStyles>
  <dxfs count="65">
    <dxf>
      <fill>
        <patternFill>
          <bgColor theme="3" tint="0.39994506668294322"/>
        </patternFill>
      </fill>
    </dxf>
    <dxf>
      <fill>
        <patternFill>
          <bgColor theme="6" tint="0.39994506668294322"/>
        </patternFill>
      </fill>
    </dxf>
    <dxf>
      <fill>
        <patternFill>
          <bgColor theme="9" tint="0.39994506668294322"/>
        </patternFill>
      </fill>
    </dxf>
    <dxf>
      <fill>
        <patternFill>
          <bgColor theme="8" tint="0.39994506668294322"/>
        </patternFill>
      </fill>
    </dxf>
    <dxf>
      <fill>
        <patternFill>
          <bgColor theme="7"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8" tint="0.39994506668294322"/>
        </patternFill>
      </fill>
    </dxf>
    <dxf>
      <fill>
        <patternFill>
          <bgColor theme="7"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8" tint="0.39994506668294322"/>
        </patternFill>
      </fill>
    </dxf>
    <dxf>
      <fill>
        <patternFill>
          <bgColor theme="7" tint="0.39994506668294322"/>
        </patternFill>
      </fill>
    </dxf>
    <dxf>
      <fill>
        <patternFill>
          <bgColor theme="5" tint="0.39994506668294322"/>
        </patternFill>
      </fill>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left" vertical="center" textRotation="0" wrapText="1" indent="0" justifyLastLine="0" shrinkToFit="0" readingOrder="0"/>
      <protection locked="0" hidden="0"/>
    </dxf>
    <dxf>
      <numFmt numFmtId="0" formatCode="General"/>
      <alignment horizontal="center"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3"/>
        </patternFill>
      </fill>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left" vertical="center" textRotation="0" wrapText="1" indent="0" justifyLastLine="0" shrinkToFit="0" readingOrder="0"/>
      <protection locked="0" hidden="0"/>
    </dxf>
    <dxf>
      <numFmt numFmtId="0" formatCode="General"/>
      <alignment horizontal="center"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3"/>
        </patternFill>
      </fill>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font>
        <strike val="0"/>
        <outline val="0"/>
        <shadow val="0"/>
        <u val="none"/>
        <vertAlign val="baseline"/>
        <sz val="8"/>
        <color theme="1"/>
        <name val="Calibri"/>
        <family val="2"/>
        <scheme val="minor"/>
      </font>
      <alignment horizontal="left" vertical="center" textRotation="0" wrapText="1" indent="0" justifyLastLine="0" shrinkToFit="0" readingOrder="0"/>
      <protection locked="0" hidden="0"/>
    </dxf>
    <dxf>
      <numFmt numFmtId="0" formatCode="General"/>
      <alignment horizontal="center"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3"/>
        </patternFill>
      </fill>
      <alignment horizontal="general" vertical="center" textRotation="0" wrapText="1" indent="0" justifyLastLine="0" shrinkToFit="0" readingOrder="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left" vertical="center" textRotation="0" wrapText="1" indent="0" justifyLastLine="0" shrinkToFit="0" readingOrder="0"/>
      <protection locked="0" hidden="0"/>
    </dxf>
    <dxf>
      <numFmt numFmtId="0" formatCode="General"/>
      <alignment horizontal="center"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3"/>
        </patternFill>
      </fill>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left" vertical="center" textRotation="0" wrapText="1" indent="0" justifyLastLine="0" shrinkToFit="0" readingOrder="0"/>
      <protection locked="0" hidden="0"/>
    </dxf>
    <dxf>
      <numFmt numFmtId="0" formatCode="General"/>
      <alignment horizontal="center"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3"/>
        </patternFill>
      </fill>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5714999</xdr:colOff>
      <xdr:row>0</xdr:row>
      <xdr:rowOff>2674</xdr:rowOff>
    </xdr:from>
    <xdr:ext cx="1284503" cy="425951"/>
    <xdr:sp macro="" textlink="">
      <xdr:nvSpPr>
        <xdr:cNvPr id="2" name="Rectangle 1">
          <a:extLst>
            <a:ext uri="{FF2B5EF4-FFF2-40B4-BE49-F238E27FC236}">
              <a16:creationId xmlns:a16="http://schemas.microsoft.com/office/drawing/2014/main" id="{390B438A-715A-918A-F2B2-1487A31A24B9}"/>
            </a:ext>
          </a:extLst>
        </xdr:cNvPr>
        <xdr:cNvSpPr/>
      </xdr:nvSpPr>
      <xdr:spPr>
        <a:xfrm>
          <a:off x="6372224" y="2674"/>
          <a:ext cx="1284503" cy="425951"/>
        </a:xfrm>
        <a:prstGeom prst="rect">
          <a:avLst/>
        </a:prstGeom>
        <a:noFill/>
      </xdr:spPr>
      <xdr:txBody>
        <a:bodyPr wrap="none" lIns="91440" tIns="45720" rIns="91440" bIns="45720">
          <a:noAutofit/>
        </a:bodyPr>
        <a:lstStyle/>
        <a:p>
          <a:pPr algn="ctr"/>
          <a:r>
            <a:rPr lang="en-US" sz="1100" b="1" i="0" u="none" strike="noStrike">
              <a:solidFill>
                <a:srgbClr val="FF0000"/>
              </a:solidFill>
              <a:effectLst/>
              <a:latin typeface="+mn-lt"/>
              <a:ea typeface="+mn-ea"/>
              <a:cs typeface="+mn-cs"/>
            </a:rPr>
            <a:t>CONFIDENTIAL </a:t>
          </a:r>
          <a:br>
            <a:rPr lang="en-US" sz="1100" b="1" i="0" u="none" strike="noStrike">
              <a:solidFill>
                <a:srgbClr val="FF0000"/>
              </a:solidFill>
              <a:effectLst/>
              <a:latin typeface="+mn-lt"/>
              <a:ea typeface="+mn-ea"/>
              <a:cs typeface="+mn-cs"/>
            </a:rPr>
          </a:br>
          <a:r>
            <a:rPr lang="en-US" sz="1100" b="1" i="0" u="none" strike="noStrike">
              <a:solidFill>
                <a:srgbClr val="FF0000"/>
              </a:solidFill>
              <a:effectLst/>
              <a:latin typeface="+mn-lt"/>
              <a:ea typeface="+mn-ea"/>
              <a:cs typeface="+mn-cs"/>
            </a:rPr>
            <a:t>PRE-DECISIONAL</a:t>
          </a:r>
          <a:endParaRPr lang="en-US" sz="5400" b="0" cap="none" spc="0">
            <a:ln w="0"/>
            <a:solidFill>
              <a:srgbClr val="FF0000"/>
            </a:solidFill>
            <a:effectLst>
              <a:outerShdw blurRad="38100" dist="25400" dir="5400000" algn="ctr" rotWithShape="0">
                <a:srgbClr val="6E747A">
                  <a:alpha val="43000"/>
                </a:srgbClr>
              </a:outerShdw>
            </a:effectLst>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0A03EE-9F94-49B7-9B9A-0E8BAE384F44}" name="Table145" displayName="Table145" ref="A3:H4" totalsRowShown="0" headerRowDxfId="64" dataDxfId="63">
  <autoFilter ref="A3:H4" xr:uid="{3352F2F6-C1AD-486C-ADEC-045765905E01}"/>
  <tableColumns count="8">
    <tableColumn id="1" xr3:uid="{5698D423-FE43-414D-A6C0-D464FCA4D352}" name="Q#" dataDxfId="62"/>
    <tableColumn id="2" xr3:uid="{399A82F6-546E-44F2-9AE8-DCFE2F85F01C}" name="Scoring Criteria" dataDxfId="61">
      <calculatedColumnFormula>VLOOKUP(A4,'Pre-Decisional Scoring'!$A$5:$G$49,2)</calculatedColumnFormula>
    </tableColumn>
    <tableColumn id="7" xr3:uid="{E5AB751D-F919-4973-8B88-8C6D5B1B93F9}" name="CFA Questions" dataDxfId="60">
      <calculatedColumnFormula>VLOOKUP(A4,'Pre-Decisional Scoring'!$A$5:$G$49,6)</calculatedColumnFormula>
    </tableColumn>
    <tableColumn id="8" xr3:uid="{3564E2A0-2908-4FFC-92D2-FA4F05C9C4AE}" name="Review Criteria" dataDxfId="59"/>
    <tableColumn id="3" xr3:uid="{368EDCAA-2ECE-4CDD-B5C9-C78CA6BB375E}" name="Scoring Recommendation_x000a_(Choose from the dropdown)" dataDxfId="58"/>
    <tableColumn id="4" xr3:uid="{F1E6584C-B34E-4EF7-8A22-1853C26E42BF}" name="Justification for the _x000a_Recommendation" dataDxfId="57"/>
    <tableColumn id="5" xr3:uid="{B000D1EE-7044-496A-BF83-FCDB304705DE}" name="Required or Recommended Risk Mitigation" dataDxfId="56"/>
    <tableColumn id="6" xr3:uid="{6DC711C3-D7A5-4092-959B-FE52DC132ACB}" name="Considerations for Negotiation _x000a_with the Applicant" dataDxfId="5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D8270B-82AA-4DCD-A4FB-605312EB8751}" name="Table14" displayName="Table14" ref="A3:H4" totalsRowShown="0" headerRowDxfId="54" dataDxfId="53">
  <autoFilter ref="A3:H4" xr:uid="{3352F2F6-C1AD-486C-ADEC-045765905E01}"/>
  <tableColumns count="8">
    <tableColumn id="1" xr3:uid="{2EBFCE50-0519-49D8-B190-D24AF27DF434}" name="Q#" dataDxfId="52"/>
    <tableColumn id="2" xr3:uid="{479360E8-ECB5-477D-8E4D-8ECBE87DF197}" name="Scoring Criteria" dataDxfId="51">
      <calculatedColumnFormula>VLOOKUP(A4,'Pre-Decisional Scoring'!$A$5:$G$49,2)</calculatedColumnFormula>
    </tableColumn>
    <tableColumn id="7" xr3:uid="{3CAA011C-DF55-4FA5-AE7D-B014C6A88DCE}" name="CFA Questions" dataDxfId="50">
      <calculatedColumnFormula>VLOOKUP(A4,'Pre-Decisional Scoring'!$A$5:$G$49,6)</calculatedColumnFormula>
    </tableColumn>
    <tableColumn id="8" xr3:uid="{9A2B2B39-7D9B-4D4C-9906-4CDC889D3916}" name="Review Criteria" dataDxfId="49"/>
    <tableColumn id="3" xr3:uid="{089D1755-8366-4853-92D5-6FE4E29EFB5A}" name="Scoring Recommendation_x000a_(Choose from the dropdown)" dataDxfId="48"/>
    <tableColumn id="4" xr3:uid="{64B3AFDE-4FEB-495D-B07E-DABE7E2C88BE}" name="Justification for the _x000a_Recommendation" dataDxfId="47"/>
    <tableColumn id="5" xr3:uid="{8F6920D2-393B-45FD-B44A-ACB3B10DA022}" name="Required or Recommended Risk Mitigation"/>
    <tableColumn id="6" xr3:uid="{771DF2E0-1501-4A90-87DB-ABD227C2A15A}" name="Considerations for Negotiation _x000a_with the Applicant" dataDxfId="46"/>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52F2F6-C1AD-486C-ADEC-045765905E01}" name="Table1" displayName="Table1" ref="A3:H29" totalsRowShown="0" headerRowDxfId="45" dataDxfId="44">
  <autoFilter ref="A3:H29" xr:uid="{3352F2F6-C1AD-486C-ADEC-045765905E01}"/>
  <tableColumns count="8">
    <tableColumn id="1" xr3:uid="{60F216CE-0966-4FBB-BD94-9B31C4B95FD6}" name="Q#" dataDxfId="43"/>
    <tableColumn id="2" xr3:uid="{FC0824E6-17B3-4999-825F-3BC891B38EE1}" name="Scoring Criteria" dataDxfId="42">
      <calculatedColumnFormula>VLOOKUP(A4,'Pre-Decisional Scoring'!$A$5:$G$49,2)</calculatedColumnFormula>
    </tableColumn>
    <tableColumn id="7" xr3:uid="{57AED34D-FF0C-41CB-9D5C-45BFD4E110AB}" name="CFA Questions" dataDxfId="41">
      <calculatedColumnFormula>VLOOKUP(A4,'Pre-Decisional Scoring'!$A$5:$G$49,6)</calculatedColumnFormula>
    </tableColumn>
    <tableColumn id="8" xr3:uid="{FFF31BE4-C751-4C09-B44F-7103CB906D2D}" name="Review Criteria" dataDxfId="40"/>
    <tableColumn id="3" xr3:uid="{B437EAC4-F1B6-4F6F-A333-8264498E6036}" name="Scoring Recommendation_x000a_(Choose from the dropdown)" dataDxfId="39"/>
    <tableColumn id="4" xr3:uid="{F5BE2A0B-A857-4569-B4D9-95B3AC0B7F26}" name="Column1" dataDxfId="38"/>
    <tableColumn id="5" xr3:uid="{84D71D9A-345B-4C65-8176-34FA5CCA5B47}" name="Column2" dataDxfId="37"/>
    <tableColumn id="6" xr3:uid="{6C907967-AFA7-4D0C-A3AB-572553C30A91}" name="Column3" dataDxfId="36"/>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03AEF94-28FB-4587-92CC-5460F841EBA4}" name="Table1456" displayName="Table1456" ref="A3:H6" totalsRowShown="0" headerRowDxfId="35" dataDxfId="34">
  <autoFilter ref="A3:H6" xr:uid="{3352F2F6-C1AD-486C-ADEC-045765905E01}"/>
  <tableColumns count="8">
    <tableColumn id="1" xr3:uid="{5B1520A7-FB8E-473D-A757-328C4D572C15}" name="Q#" dataDxfId="33"/>
    <tableColumn id="2" xr3:uid="{84A77F62-B31B-47BC-A848-FA15418F2AE9}" name="Scoring Criteria" dataDxfId="32">
      <calculatedColumnFormula>VLOOKUP(A4,'Pre-Decisional Scoring'!$A$5:$G$49,2)</calculatedColumnFormula>
    </tableColumn>
    <tableColumn id="7" xr3:uid="{F295D402-B4B5-4FD9-9C33-F0FC39A1449C}" name="CFA Questions" dataDxfId="31">
      <calculatedColumnFormula>VLOOKUP(A4,'Pre-Decisional Scoring'!$A$5:$G$49,6)</calculatedColumnFormula>
    </tableColumn>
    <tableColumn id="8" xr3:uid="{9F7957A0-B0D7-4F53-A939-28CB695691ED}" name="Review Criteria" dataDxfId="30"/>
    <tableColumn id="3" xr3:uid="{0EE1010B-FDD6-46FA-8683-ACB92A8D73AC}" name="Scoring Recommendation_x000a_(Choose from the dropdown)" dataDxfId="29"/>
    <tableColumn id="4" xr3:uid="{6C625D82-3981-47A1-A180-CB6C2FC0F13A}" name="Justification for the _x000a_Recommendation" dataDxfId="28"/>
    <tableColumn id="5" xr3:uid="{49EBC010-EE80-4778-AE30-55307A6F13F9}" name="Required or Recommended Risk Mitigation" dataDxfId="27"/>
    <tableColumn id="6" xr3:uid="{D0592293-E5A5-4B5E-A5EA-ACED8C5CDCCD}" name="Considerations for Negotiation _x000a_with the Applicant" dataDxfId="26"/>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B2B315-D19E-4310-9ACD-1F35B75B5770}" name="Table14567" displayName="Table14567" ref="A3:H11" totalsRowShown="0" headerRowDxfId="25" dataDxfId="24">
  <autoFilter ref="A3:H11" xr:uid="{3352F2F6-C1AD-486C-ADEC-045765905E01}"/>
  <tableColumns count="8">
    <tableColumn id="1" xr3:uid="{A6DD532B-2501-4C72-AA10-ACE31760946E}" name="Q#" dataDxfId="23"/>
    <tableColumn id="2" xr3:uid="{9030704E-8646-4F00-8A34-AAE731E0D93C}" name="Scoring Criteria" dataDxfId="22">
      <calculatedColumnFormula>VLOOKUP(A4,'Pre-Decisional Scoring'!$A$5:$G$49,2)</calculatedColumnFormula>
    </tableColumn>
    <tableColumn id="7" xr3:uid="{B645C663-1668-461E-8CE3-557AD5C25BE8}" name="CFA Questions" dataDxfId="21">
      <calculatedColumnFormula>VLOOKUP(A4,'Pre-Decisional Scoring'!$A$5:$G$49,6)</calculatedColumnFormula>
    </tableColumn>
    <tableColumn id="8" xr3:uid="{F6DA732F-C561-4AF1-BF23-6AAA4018A3F5}" name="Review Criteria" dataDxfId="20"/>
    <tableColumn id="3" xr3:uid="{5BD013EE-BE6D-4E9B-8D98-851589265ED3}" name="Scoring Recommendation_x000a_(Choose from the dropdown)" dataDxfId="19"/>
    <tableColumn id="4" xr3:uid="{EE27F274-40DA-4AD3-B7D4-EDD1C6860E16}" name="Justification for the _x000a_Recommendation" dataDxfId="18"/>
    <tableColumn id="5" xr3:uid="{F716E6EA-3CDC-4511-9EA5-B62892891652}" name="Required or Recommended Risk Mitigation" dataDxfId="17"/>
    <tableColumn id="6" xr3:uid="{A5C3D7EA-C836-460A-8766-2E97544CD6C3}" name="Considerations for Negotiation _x000a_with the Applicant" dataDxfId="16"/>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Programs/Forms/AllItems.aspx?id=%2Fsites%2FConnectAll%2FShared%20Documents%2FPrograms%2FMunicipal%20Infrastructure%20Program%20%28MIP%29%2F1%2E%20Applications&amp;viewid=4ba629d4%2D93c4%2D4dea%2Dada3%2D5e3545503a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22B9-C629-4938-9757-B2AE2C50ED5D}">
  <sheetPr codeName="Sheet1">
    <tabColor theme="1"/>
    <pageSetUpPr fitToPage="1"/>
  </sheetPr>
  <dimension ref="B1:H67"/>
  <sheetViews>
    <sheetView showGridLines="0" tabSelected="1" topLeftCell="B1" zoomScaleNormal="100" workbookViewId="0">
      <pane ySplit="4" topLeftCell="A49" activePane="bottomLeft" state="frozen"/>
      <selection activeCell="F8" sqref="F8"/>
      <selection pane="bottomLeft" activeCell="F8" sqref="F8"/>
    </sheetView>
  </sheetViews>
  <sheetFormatPr defaultRowHeight="15" outlineLevelRow="1" x14ac:dyDescent="0.25"/>
  <cols>
    <col min="1" max="1" width="1.85546875" customWidth="1"/>
    <col min="2" max="2" width="2.7109375" style="36" customWidth="1"/>
    <col min="3" max="3" width="27" customWidth="1"/>
    <col min="4" max="4" width="23.85546875" customWidth="1"/>
    <col min="5" max="5" width="30.140625" customWidth="1"/>
    <col min="6" max="6" width="32" customWidth="1"/>
    <col min="7" max="7" width="30.140625" customWidth="1"/>
    <col min="8" max="8" width="3.140625" customWidth="1"/>
  </cols>
  <sheetData>
    <row r="1" spans="2:8" s="127" customFormat="1" ht="19.5" thickBot="1" x14ac:dyDescent="0.35">
      <c r="B1" s="233" t="s">
        <v>0</v>
      </c>
      <c r="C1" s="233"/>
      <c r="D1" s="233"/>
      <c r="E1" s="233"/>
      <c r="F1" s="233"/>
      <c r="G1" s="233"/>
      <c r="H1" s="233"/>
    </row>
    <row r="2" spans="2:8" s="71" customFormat="1" ht="21.75" thickBot="1" x14ac:dyDescent="0.3">
      <c r="B2" s="236" t="s">
        <v>1</v>
      </c>
      <c r="C2" s="237"/>
      <c r="D2" s="237"/>
      <c r="E2" s="237"/>
      <c r="F2" s="237"/>
      <c r="G2" s="237"/>
      <c r="H2" s="238"/>
    </row>
    <row r="3" spans="2:8" s="21" customFormat="1" ht="20.25" customHeight="1" thickBot="1" x14ac:dyDescent="0.3">
      <c r="B3" s="113"/>
      <c r="C3" s="122" t="s">
        <v>2</v>
      </c>
      <c r="D3" s="239" t="s">
        <v>3</v>
      </c>
      <c r="E3" s="239"/>
      <c r="F3" s="161" t="str">
        <f>'Pre-Decisional Scoring'!D2</f>
        <v>PRE-DECISIONAL SCORE</v>
      </c>
      <c r="G3" s="162">
        <f>'Pre-Decisional Scoring'!E2</f>
        <v>6.3800000000000008</v>
      </c>
      <c r="H3" s="114"/>
    </row>
    <row r="4" spans="2:8" s="21" customFormat="1" ht="20.25" customHeight="1" thickBot="1" x14ac:dyDescent="0.3">
      <c r="B4" s="115"/>
      <c r="C4" s="117" t="s">
        <v>4</v>
      </c>
      <c r="D4" s="240" t="s">
        <v>5</v>
      </c>
      <c r="E4" s="240"/>
      <c r="F4" s="159" t="e">
        <f>#REF!</f>
        <v>#REF!</v>
      </c>
      <c r="G4" s="160" t="e">
        <f>#REF!</f>
        <v>#REF!</v>
      </c>
      <c r="H4" s="116"/>
    </row>
    <row r="5" spans="2:8" ht="15.75" thickBot="1" x14ac:dyDescent="0.3"/>
    <row r="6" spans="2:8" s="111" customFormat="1" outlineLevel="1" x14ac:dyDescent="0.25">
      <c r="B6" s="132"/>
      <c r="C6" s="133" t="s">
        <v>6</v>
      </c>
      <c r="D6" s="133"/>
      <c r="E6" s="133"/>
      <c r="F6" s="133"/>
      <c r="G6" s="133"/>
      <c r="H6" s="134"/>
    </row>
    <row r="7" spans="2:8" outlineLevel="1" x14ac:dyDescent="0.25">
      <c r="B7" s="135" t="s">
        <v>7</v>
      </c>
      <c r="C7" s="136" t="s">
        <v>8</v>
      </c>
      <c r="D7" s="234" t="s">
        <v>9</v>
      </c>
      <c r="E7" s="234"/>
      <c r="F7" s="234"/>
      <c r="G7" s="234"/>
      <c r="H7" s="235"/>
    </row>
    <row r="8" spans="2:8" outlineLevel="1" x14ac:dyDescent="0.25">
      <c r="B8" s="135" t="s">
        <v>10</v>
      </c>
      <c r="C8" s="138"/>
      <c r="D8" s="234" t="s">
        <v>11</v>
      </c>
      <c r="E8" s="234"/>
      <c r="F8" s="234"/>
      <c r="G8" s="175" t="s">
        <v>12</v>
      </c>
      <c r="H8" s="174"/>
    </row>
    <row r="9" spans="2:8" outlineLevel="1" x14ac:dyDescent="0.25">
      <c r="B9" s="135" t="s">
        <v>13</v>
      </c>
      <c r="C9" s="138"/>
      <c r="D9" s="234" t="s">
        <v>14</v>
      </c>
      <c r="E9" s="234"/>
      <c r="F9" s="234"/>
      <c r="G9" s="234"/>
      <c r="H9" s="235"/>
    </row>
    <row r="10" spans="2:8" outlineLevel="1" x14ac:dyDescent="0.25">
      <c r="B10" s="152" t="s">
        <v>15</v>
      </c>
      <c r="C10" s="142"/>
      <c r="D10" s="234" t="s">
        <v>16</v>
      </c>
      <c r="E10" s="234"/>
      <c r="F10" s="234"/>
      <c r="G10" s="234"/>
      <c r="H10" s="235"/>
    </row>
    <row r="11" spans="2:8" outlineLevel="1" x14ac:dyDescent="0.25">
      <c r="B11" s="135" t="s">
        <v>17</v>
      </c>
      <c r="C11" s="136" t="s">
        <v>18</v>
      </c>
      <c r="D11" s="234" t="s">
        <v>19</v>
      </c>
      <c r="E11" s="234"/>
      <c r="F11" s="234"/>
      <c r="G11" s="234"/>
      <c r="H11" s="235"/>
    </row>
    <row r="12" spans="2:8" outlineLevel="1" x14ac:dyDescent="0.25">
      <c r="B12" s="135" t="s">
        <v>10</v>
      </c>
      <c r="C12" s="136"/>
      <c r="D12" s="234" t="s">
        <v>20</v>
      </c>
      <c r="E12" s="234"/>
      <c r="F12" s="234"/>
      <c r="G12" s="234"/>
      <c r="H12" s="235"/>
    </row>
    <row r="13" spans="2:8" ht="15.75" outlineLevel="1" thickBot="1" x14ac:dyDescent="0.3">
      <c r="B13" s="139" t="s">
        <v>13</v>
      </c>
      <c r="C13" s="140"/>
      <c r="D13" s="241" t="s">
        <v>21</v>
      </c>
      <c r="E13" s="241"/>
      <c r="F13" s="241"/>
      <c r="G13" s="241"/>
      <c r="H13" s="242"/>
    </row>
    <row r="14" spans="2:8" ht="15.75" thickBot="1" x14ac:dyDescent="0.3">
      <c r="C14" s="36"/>
    </row>
    <row r="15" spans="2:8" ht="15.75" outlineLevel="1" x14ac:dyDescent="0.25">
      <c r="C15" s="123" t="s">
        <v>22</v>
      </c>
      <c r="D15" s="124" t="s">
        <v>23</v>
      </c>
      <c r="E15" s="124" t="s">
        <v>24</v>
      </c>
      <c r="F15" s="125" t="s">
        <v>25</v>
      </c>
    </row>
    <row r="16" spans="2:8" outlineLevel="1" x14ac:dyDescent="0.25">
      <c r="C16" s="128" t="s">
        <v>26</v>
      </c>
      <c r="D16" s="119" t="s">
        <v>27</v>
      </c>
      <c r="E16" s="112" t="str">
        <f>IF('Reviewer-CAO Ops'!D1="","",'Reviewer-CAO Ops'!D1)</f>
        <v/>
      </c>
      <c r="F16" s="178" t="str">
        <f>IF('Reviewer-CAO Ops'!D2="","",'Reviewer-CAO Ops'!D2)</f>
        <v/>
      </c>
    </row>
    <row r="17" spans="2:7" outlineLevel="1" x14ac:dyDescent="0.25">
      <c r="C17" s="128" t="s">
        <v>28</v>
      </c>
      <c r="D17" s="118" t="s">
        <v>29</v>
      </c>
      <c r="E17" s="112" t="str">
        <f>IF('Reviewer-CAO Research-Data'!E1="","",'Reviewer-CAO Research-Data'!E1)</f>
        <v>Audrey</v>
      </c>
      <c r="F17" s="178">
        <f>IF('Reviewer-CAO Research-Data'!E2="","",'Reviewer-CAO Research-Data'!E2)</f>
        <v>45378</v>
      </c>
    </row>
    <row r="18" spans="2:7" outlineLevel="1" x14ac:dyDescent="0.25">
      <c r="C18" s="128" t="s">
        <v>30</v>
      </c>
      <c r="D18" s="118" t="s">
        <v>31</v>
      </c>
      <c r="E18" s="112" t="str">
        <f>IF('Reviewer-ESD Finance'!E1="","",'Reviewer-ESD Finance'!E1)</f>
        <v>Kayla Biles</v>
      </c>
      <c r="F18" s="178">
        <f>IF('Reviewer-ESD Finance'!E2="","",'Reviewer-ESD Finance'!E2)</f>
        <v>45384</v>
      </c>
    </row>
    <row r="19" spans="2:7" outlineLevel="1" x14ac:dyDescent="0.25">
      <c r="C19" s="128" t="s">
        <v>32</v>
      </c>
      <c r="D19" s="118" t="s">
        <v>33</v>
      </c>
      <c r="E19" s="112" t="str">
        <f>IF('Reviewer-LiRo'!E1="","",'Reviewer-LiRo'!E1)</f>
        <v>Brant Aidikoff - LiRo</v>
      </c>
      <c r="F19" s="178">
        <f>IF('Reviewer-LiRo'!E2="","",'Reviewer-LiRo'!E2)</f>
        <v>45377</v>
      </c>
    </row>
    <row r="20" spans="2:7" outlineLevel="1" x14ac:dyDescent="0.25">
      <c r="C20" s="128" t="s">
        <v>34</v>
      </c>
      <c r="D20" s="118" t="s">
        <v>33</v>
      </c>
      <c r="E20" s="112" t="str">
        <f>IF('Reviewer-LiRo'!E1="","",'Reviewer-LiRo'!E1)</f>
        <v>Brant Aidikoff - LiRo</v>
      </c>
      <c r="F20" s="178">
        <f>IF('Reviewer-LiRo'!E2="","",'Reviewer-LiRo'!E2)</f>
        <v>45377</v>
      </c>
    </row>
    <row r="21" spans="2:7" outlineLevel="1" x14ac:dyDescent="0.25">
      <c r="C21" s="128" t="s">
        <v>35</v>
      </c>
      <c r="D21" s="118" t="s">
        <v>36</v>
      </c>
      <c r="E21" s="112" t="str">
        <f>IF('Reviewer-CAO PM'!E1="","",'Reviewer-CAO PM'!E1)</f>
        <v>Niket Parikh</v>
      </c>
      <c r="F21" s="178">
        <f>IF('Reviewer-CAO PM'!E2="","",'Reviewer-CAO PM'!E2)</f>
        <v>45383</v>
      </c>
    </row>
    <row r="22" spans="2:7" outlineLevel="1" x14ac:dyDescent="0.25">
      <c r="C22" s="128" t="s">
        <v>37</v>
      </c>
      <c r="D22" s="118" t="s">
        <v>38</v>
      </c>
      <c r="E22" s="112" t="str">
        <f>IF('Reviewer-CAO DE'!E1="","",'Reviewer-CAO DE'!E1)</f>
        <v>Meghan McDermott</v>
      </c>
      <c r="F22" s="178" t="str">
        <f>IF('Reviewer-CAO DE'!E2="","",'Reviewer-CAO DE'!E2)</f>
        <v>03.31.24</v>
      </c>
    </row>
    <row r="23" spans="2:7" ht="15.75" outlineLevel="1" thickBot="1" x14ac:dyDescent="0.3">
      <c r="C23" s="129" t="s">
        <v>39</v>
      </c>
      <c r="D23" s="130" t="s">
        <v>33</v>
      </c>
      <c r="E23" s="131" t="str">
        <f>IF('Reviewer-LiRo'!E1="","",'Reviewer-LiRo'!E1)</f>
        <v>Brant Aidikoff - LiRo</v>
      </c>
      <c r="F23" s="179">
        <f>IF('Reviewer-LiRo'!E2="","",'Reviewer-LiRo'!E2)</f>
        <v>45377</v>
      </c>
    </row>
    <row r="24" spans="2:7" ht="15.75" thickBot="1" x14ac:dyDescent="0.3"/>
    <row r="25" spans="2:7" ht="15.75" x14ac:dyDescent="0.25">
      <c r="C25" s="219" t="s">
        <v>40</v>
      </c>
      <c r="D25" s="220"/>
      <c r="E25" s="220"/>
      <c r="F25" s="220"/>
      <c r="G25" s="221"/>
    </row>
    <row r="26" spans="2:7" s="211" customFormat="1" x14ac:dyDescent="0.25">
      <c r="B26" s="210"/>
      <c r="C26" s="227" t="s">
        <v>41</v>
      </c>
      <c r="D26" s="228"/>
      <c r="E26" s="228"/>
      <c r="F26" s="228"/>
      <c r="G26" s="229"/>
    </row>
    <row r="27" spans="2:7" s="211" customFormat="1" x14ac:dyDescent="0.25">
      <c r="B27" s="210"/>
      <c r="C27" s="213" t="s">
        <v>42</v>
      </c>
      <c r="D27" s="214"/>
      <c r="E27" s="214"/>
      <c r="F27" s="214"/>
      <c r="G27" s="215"/>
    </row>
    <row r="28" spans="2:7" s="211" customFormat="1" ht="30" customHeight="1" x14ac:dyDescent="0.25">
      <c r="B28" s="210"/>
      <c r="C28" s="230" t="s">
        <v>43</v>
      </c>
      <c r="D28" s="231"/>
      <c r="E28" s="231"/>
      <c r="F28" s="231"/>
      <c r="G28" s="232"/>
    </row>
    <row r="29" spans="2:7" s="211" customFormat="1" ht="29.25" customHeight="1" x14ac:dyDescent="0.25">
      <c r="B29" s="210"/>
      <c r="C29" s="230" t="s">
        <v>44</v>
      </c>
      <c r="D29" s="231"/>
      <c r="E29" s="231"/>
      <c r="F29" s="231"/>
      <c r="G29" s="232"/>
    </row>
    <row r="30" spans="2:7" s="211" customFormat="1" ht="29.25" customHeight="1" x14ac:dyDescent="0.25">
      <c r="B30" s="210"/>
      <c r="C30" s="230" t="s">
        <v>45</v>
      </c>
      <c r="D30" s="231"/>
      <c r="E30" s="231"/>
      <c r="F30" s="231"/>
      <c r="G30" s="232"/>
    </row>
    <row r="31" spans="2:7" s="211" customFormat="1" x14ac:dyDescent="0.25">
      <c r="B31" s="210"/>
      <c r="C31" s="230" t="s">
        <v>46</v>
      </c>
      <c r="D31" s="231"/>
      <c r="E31" s="231"/>
      <c r="F31" s="231"/>
      <c r="G31" s="232"/>
    </row>
    <row r="32" spans="2:7" s="211" customFormat="1" x14ac:dyDescent="0.25">
      <c r="B32" s="210"/>
      <c r="C32" s="230" t="s">
        <v>47</v>
      </c>
      <c r="D32" s="231"/>
      <c r="E32" s="231"/>
      <c r="F32" s="231"/>
      <c r="G32" s="232"/>
    </row>
    <row r="33" spans="2:8" s="211" customFormat="1" x14ac:dyDescent="0.25">
      <c r="B33" s="210"/>
      <c r="C33" s="230" t="s">
        <v>48</v>
      </c>
      <c r="D33" s="231"/>
      <c r="E33" s="231"/>
      <c r="F33" s="231"/>
      <c r="G33" s="232"/>
    </row>
    <row r="34" spans="2:8" s="211" customFormat="1" ht="15.75" thickBot="1" x14ac:dyDescent="0.3">
      <c r="B34" s="210"/>
      <c r="C34" s="216"/>
      <c r="D34" s="217"/>
      <c r="E34" s="217"/>
      <c r="F34" s="217"/>
      <c r="G34" s="218"/>
    </row>
    <row r="35" spans="2:8" ht="15.75" thickBot="1" x14ac:dyDescent="0.3">
      <c r="C35" s="222"/>
      <c r="D35" s="222"/>
      <c r="E35" s="222"/>
      <c r="F35" s="222"/>
      <c r="G35" s="222"/>
    </row>
    <row r="36" spans="2:8" ht="16.5" thickBot="1" x14ac:dyDescent="0.3">
      <c r="B36" s="150"/>
      <c r="C36" s="223" t="s">
        <v>49</v>
      </c>
      <c r="D36" s="223"/>
      <c r="E36" s="223"/>
      <c r="F36" s="223"/>
      <c r="G36" s="223"/>
      <c r="H36" s="151"/>
    </row>
    <row r="37" spans="2:8" ht="15.75" thickBot="1" x14ac:dyDescent="0.3">
      <c r="B37" s="144"/>
      <c r="C37" s="138" t="s">
        <v>50</v>
      </c>
      <c r="D37" s="154">
        <v>2140544</v>
      </c>
      <c r="H37" s="137"/>
    </row>
    <row r="38" spans="2:8" x14ac:dyDescent="0.25">
      <c r="B38" s="144"/>
      <c r="C38" s="136" t="s">
        <v>51</v>
      </c>
      <c r="D38" s="153">
        <v>2140544</v>
      </c>
      <c r="E38" s="145">
        <f>IF($D$37=0, 0,D38/$D$37)</f>
        <v>1</v>
      </c>
      <c r="F38" s="164" t="s">
        <v>52</v>
      </c>
      <c r="G38" s="165">
        <f>IF($E$49=0,0,D37/E49)</f>
        <v>59791.73184357542</v>
      </c>
      <c r="H38" s="137"/>
    </row>
    <row r="39" spans="2:8" ht="15.75" thickBot="1" x14ac:dyDescent="0.3">
      <c r="B39" s="144"/>
      <c r="C39" s="138" t="s">
        <v>53</v>
      </c>
      <c r="D39" s="155">
        <v>0</v>
      </c>
      <c r="E39" s="145">
        <f t="shared" ref="E39:E40" si="0">IF($D$37=0, 0,D39/$D$37)</f>
        <v>0</v>
      </c>
      <c r="F39" s="166" t="s">
        <v>54</v>
      </c>
      <c r="G39" s="167">
        <f>IF($G$43=0,0,D37/G43)</f>
        <v>1332.8418430884185</v>
      </c>
      <c r="H39" s="137"/>
    </row>
    <row r="40" spans="2:8" x14ac:dyDescent="0.25">
      <c r="B40" s="144"/>
      <c r="C40" s="138" t="s">
        <v>55</v>
      </c>
      <c r="D40" s="155">
        <v>0</v>
      </c>
      <c r="E40" s="145">
        <f t="shared" si="0"/>
        <v>0</v>
      </c>
      <c r="H40" s="137"/>
    </row>
    <row r="41" spans="2:8" ht="15.75" thickBot="1" x14ac:dyDescent="0.3">
      <c r="B41" s="144"/>
      <c r="H41" s="137"/>
    </row>
    <row r="42" spans="2:8" x14ac:dyDescent="0.25">
      <c r="B42" s="144"/>
      <c r="C42" s="224" t="s">
        <v>56</v>
      </c>
      <c r="D42" s="148" t="s">
        <v>57</v>
      </c>
      <c r="E42" s="148" t="s">
        <v>58</v>
      </c>
      <c r="F42" s="148" t="s">
        <v>59</v>
      </c>
      <c r="G42" s="168" t="s">
        <v>60</v>
      </c>
      <c r="H42" s="137"/>
    </row>
    <row r="43" spans="2:8" x14ac:dyDescent="0.25">
      <c r="B43" s="144"/>
      <c r="C43" s="225"/>
      <c r="D43" s="156">
        <v>145</v>
      </c>
      <c r="E43" s="156">
        <v>0</v>
      </c>
      <c r="F43" s="156">
        <v>1461</v>
      </c>
      <c r="G43" s="169">
        <f>SUM(D43:F43)</f>
        <v>1606</v>
      </c>
      <c r="H43" s="137"/>
    </row>
    <row r="44" spans="2:8" x14ac:dyDescent="0.25">
      <c r="B44" s="144"/>
      <c r="C44" s="225"/>
      <c r="D44" s="149" t="s">
        <v>61</v>
      </c>
      <c r="E44" s="149" t="s">
        <v>62</v>
      </c>
      <c r="F44" s="149" t="s">
        <v>63</v>
      </c>
      <c r="G44" s="170" t="s">
        <v>60</v>
      </c>
      <c r="H44" s="137"/>
    </row>
    <row r="45" spans="2:8" ht="15.75" thickBot="1" x14ac:dyDescent="0.3">
      <c r="B45" s="144"/>
      <c r="C45" s="226"/>
      <c r="D45" s="156">
        <v>155</v>
      </c>
      <c r="E45" s="156">
        <v>35</v>
      </c>
      <c r="F45" s="156">
        <v>16</v>
      </c>
      <c r="G45" s="171">
        <f>SUM(D45:F45)</f>
        <v>206</v>
      </c>
      <c r="H45" s="137"/>
    </row>
    <row r="46" spans="2:8" x14ac:dyDescent="0.25">
      <c r="B46" s="144"/>
      <c r="H46" s="137"/>
    </row>
    <row r="47" spans="2:8" x14ac:dyDescent="0.25">
      <c r="B47" s="144"/>
      <c r="C47" s="224" t="s">
        <v>64</v>
      </c>
      <c r="D47" s="148" t="s">
        <v>65</v>
      </c>
      <c r="E47" s="148" t="s">
        <v>66</v>
      </c>
      <c r="F47" s="192" t="s">
        <v>67</v>
      </c>
      <c r="G47" s="163" t="s">
        <v>68</v>
      </c>
      <c r="H47" s="137"/>
    </row>
    <row r="48" spans="2:8" ht="15.75" thickBot="1" x14ac:dyDescent="0.3">
      <c r="B48" s="144"/>
      <c r="C48" s="225"/>
      <c r="D48" s="158">
        <v>35.799999999999997</v>
      </c>
      <c r="E48" s="158">
        <v>0</v>
      </c>
      <c r="F48" s="193">
        <v>0</v>
      </c>
      <c r="G48" s="157">
        <v>0</v>
      </c>
      <c r="H48" s="137"/>
    </row>
    <row r="49" spans="2:8" ht="15.75" thickBot="1" x14ac:dyDescent="0.3">
      <c r="B49" s="144"/>
      <c r="C49" s="226"/>
      <c r="D49" s="172" t="s">
        <v>69</v>
      </c>
      <c r="E49" s="173">
        <f>SUM(D48:E48)</f>
        <v>35.799999999999997</v>
      </c>
      <c r="F49" s="126"/>
      <c r="G49" s="143"/>
      <c r="H49" s="137"/>
    </row>
    <row r="50" spans="2:8" ht="15.75" thickBot="1" x14ac:dyDescent="0.3">
      <c r="B50" s="146"/>
      <c r="C50" s="147"/>
      <c r="D50" s="147"/>
      <c r="E50" s="147"/>
      <c r="F50" s="147"/>
      <c r="G50" s="147"/>
      <c r="H50" s="141"/>
    </row>
    <row r="51" spans="2:8" ht="15.75" thickBot="1" x14ac:dyDescent="0.3"/>
    <row r="52" spans="2:8" ht="15.75" x14ac:dyDescent="0.25">
      <c r="C52" s="219" t="s">
        <v>70</v>
      </c>
      <c r="D52" s="220"/>
      <c r="E52" s="220"/>
      <c r="F52" s="220"/>
      <c r="G52" s="221"/>
    </row>
    <row r="53" spans="2:8" s="211" customFormat="1" x14ac:dyDescent="0.25">
      <c r="B53" s="210"/>
      <c r="C53" s="213"/>
      <c r="D53" s="214"/>
      <c r="E53" s="214"/>
      <c r="F53" s="214"/>
      <c r="G53" s="215"/>
    </row>
    <row r="54" spans="2:8" s="211" customFormat="1" x14ac:dyDescent="0.25">
      <c r="B54" s="210"/>
      <c r="C54" s="213"/>
      <c r="D54" s="214"/>
      <c r="E54" s="214"/>
      <c r="F54" s="214"/>
      <c r="G54" s="215"/>
    </row>
    <row r="55" spans="2:8" s="211" customFormat="1" x14ac:dyDescent="0.25">
      <c r="B55" s="210"/>
      <c r="C55" s="213"/>
      <c r="D55" s="214"/>
      <c r="E55" s="214"/>
      <c r="F55" s="214"/>
      <c r="G55" s="215"/>
    </row>
    <row r="56" spans="2:8" s="211" customFormat="1" ht="29.25" customHeight="1" x14ac:dyDescent="0.25">
      <c r="B56" s="210"/>
      <c r="C56" s="213"/>
      <c r="D56" s="214"/>
      <c r="E56" s="214"/>
      <c r="F56" s="214"/>
      <c r="G56" s="215"/>
    </row>
    <row r="57" spans="2:8" s="211" customFormat="1" ht="31.5" customHeight="1" x14ac:dyDescent="0.25">
      <c r="B57" s="210"/>
      <c r="C57" s="213"/>
      <c r="D57" s="214"/>
      <c r="E57" s="214"/>
      <c r="F57" s="214"/>
      <c r="G57" s="215"/>
    </row>
    <row r="58" spans="2:8" s="211" customFormat="1" ht="31.5" customHeight="1" x14ac:dyDescent="0.25">
      <c r="B58" s="210"/>
      <c r="C58" s="213"/>
      <c r="D58" s="214"/>
      <c r="E58" s="214"/>
      <c r="F58" s="214"/>
      <c r="G58" s="215"/>
    </row>
    <row r="59" spans="2:8" s="211" customFormat="1" ht="15.75" thickBot="1" x14ac:dyDescent="0.3">
      <c r="B59" s="210"/>
      <c r="C59" s="216"/>
      <c r="D59" s="217"/>
      <c r="E59" s="217"/>
      <c r="F59" s="217"/>
      <c r="G59" s="218"/>
    </row>
    <row r="60" spans="2:8" ht="15.75" thickBot="1" x14ac:dyDescent="0.3"/>
    <row r="61" spans="2:8" ht="15.75" x14ac:dyDescent="0.25">
      <c r="C61" s="219" t="s">
        <v>71</v>
      </c>
      <c r="D61" s="220"/>
      <c r="E61" s="220"/>
      <c r="F61" s="220"/>
      <c r="G61" s="221"/>
    </row>
    <row r="62" spans="2:8" s="211" customFormat="1" ht="30" customHeight="1" x14ac:dyDescent="0.25">
      <c r="B62" s="210"/>
      <c r="C62" s="213"/>
      <c r="D62" s="214"/>
      <c r="E62" s="214"/>
      <c r="F62" s="214"/>
      <c r="G62" s="215"/>
    </row>
    <row r="63" spans="2:8" s="211" customFormat="1" x14ac:dyDescent="0.25">
      <c r="B63" s="210"/>
      <c r="C63" s="213"/>
      <c r="D63" s="214"/>
      <c r="E63" s="214"/>
      <c r="F63" s="214"/>
      <c r="G63" s="215"/>
    </row>
    <row r="64" spans="2:8" s="211" customFormat="1" x14ac:dyDescent="0.25">
      <c r="B64" s="210"/>
      <c r="C64" s="213"/>
      <c r="D64" s="214"/>
      <c r="E64" s="214"/>
      <c r="F64" s="214"/>
      <c r="G64" s="215"/>
    </row>
    <row r="65" spans="2:7" s="211" customFormat="1" x14ac:dyDescent="0.25">
      <c r="B65" s="210"/>
      <c r="C65" s="213"/>
      <c r="D65" s="214"/>
      <c r="E65" s="214"/>
      <c r="F65" s="214"/>
      <c r="G65" s="215"/>
    </row>
    <row r="66" spans="2:7" s="211" customFormat="1" x14ac:dyDescent="0.25">
      <c r="B66" s="210"/>
      <c r="C66" s="213"/>
      <c r="D66" s="214"/>
      <c r="E66" s="214"/>
      <c r="F66" s="214"/>
      <c r="G66" s="215"/>
    </row>
    <row r="67" spans="2:7" s="211" customFormat="1" ht="15.75" thickBot="1" x14ac:dyDescent="0.3">
      <c r="B67" s="210"/>
      <c r="C67" s="216"/>
      <c r="D67" s="217"/>
      <c r="E67" s="217"/>
      <c r="F67" s="217"/>
      <c r="G67" s="218"/>
    </row>
  </sheetData>
  <sheetProtection formatRows="0"/>
  <mergeCells count="40">
    <mergeCell ref="C31:G31"/>
    <mergeCell ref="C32:G32"/>
    <mergeCell ref="C33:G33"/>
    <mergeCell ref="D10:H10"/>
    <mergeCell ref="D11:H11"/>
    <mergeCell ref="D12:H12"/>
    <mergeCell ref="D13:H13"/>
    <mergeCell ref="B1:H1"/>
    <mergeCell ref="D7:H7"/>
    <mergeCell ref="D8:F8"/>
    <mergeCell ref="D9:H9"/>
    <mergeCell ref="B2:H2"/>
    <mergeCell ref="D3:E3"/>
    <mergeCell ref="D4:E4"/>
    <mergeCell ref="C54:G54"/>
    <mergeCell ref="C56:G56"/>
    <mergeCell ref="C57:G57"/>
    <mergeCell ref="C35:G35"/>
    <mergeCell ref="C25:G25"/>
    <mergeCell ref="C36:G36"/>
    <mergeCell ref="C52:G52"/>
    <mergeCell ref="C53:G53"/>
    <mergeCell ref="C34:G34"/>
    <mergeCell ref="C42:C45"/>
    <mergeCell ref="C47:C49"/>
    <mergeCell ref="C26:G26"/>
    <mergeCell ref="C27:G27"/>
    <mergeCell ref="C28:G28"/>
    <mergeCell ref="C29:G29"/>
    <mergeCell ref="C30:G30"/>
    <mergeCell ref="C55:G55"/>
    <mergeCell ref="C64:G64"/>
    <mergeCell ref="C66:G66"/>
    <mergeCell ref="C67:G67"/>
    <mergeCell ref="C59:G59"/>
    <mergeCell ref="C61:G61"/>
    <mergeCell ref="C62:G62"/>
    <mergeCell ref="C63:G63"/>
    <mergeCell ref="C65:G65"/>
    <mergeCell ref="C58:G58"/>
  </mergeCells>
  <conditionalFormatting sqref="D16:D23">
    <cfRule type="cellIs" dxfId="15" priority="1" operator="equal">
      <formula>"LiRo"</formula>
    </cfRule>
    <cfRule type="cellIs" dxfId="14" priority="2" operator="equal">
      <formula>"CAO Digital Equity"</formula>
    </cfRule>
    <cfRule type="cellIs" dxfId="13" priority="3" operator="equal">
      <formula>"CAO Data Management"</formula>
    </cfRule>
    <cfRule type="cellIs" dxfId="12" priority="4" operator="equal">
      <formula>"ESD Finance"</formula>
    </cfRule>
    <cfRule type="cellIs" dxfId="11" priority="5" operator="equal">
      <formula>"CAO Program Manager"</formula>
    </cfRule>
  </conditionalFormatting>
  <dataValidations count="2">
    <dataValidation type="list" allowBlank="1" showInputMessage="1" showErrorMessage="1" sqref="C16:C23" xr:uid="{53FF7BA0-76A1-49F6-95FA-52735011F1B8}">
      <formula1>Review_Component</formula1>
    </dataValidation>
    <dataValidation type="list" allowBlank="1" showInputMessage="1" showErrorMessage="1" sqref="D16:D23" xr:uid="{B597A550-C725-4589-A413-212C1E2D3F1D}">
      <formula1>Review_Resource</formula1>
    </dataValidation>
  </dataValidations>
  <hyperlinks>
    <hyperlink ref="G8" r:id="rId1" xr:uid="{BC87BE1B-2D02-4B27-8A92-25B48412F83F}"/>
  </hyperlinks>
  <pageMargins left="0.2" right="0.2" top="0.75" bottom="0.75" header="0.3" footer="0.3"/>
  <pageSetup scale="68" orientation="portrait" r:id="rId2"/>
  <ignoredErrors>
    <ignoredError sqref="E4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H51"/>
  <sheetViews>
    <sheetView tabSelected="1" zoomScaleNormal="100" workbookViewId="0">
      <pane xSplit="1" ySplit="4" topLeftCell="B5" activePane="bottomRight" state="frozen"/>
      <selection activeCell="F8" sqref="F8"/>
      <selection pane="topRight" activeCell="F8" sqref="F8"/>
      <selection pane="bottomLeft" activeCell="F8" sqref="F8"/>
      <selection pane="bottomRight" activeCell="F8" sqref="F8"/>
    </sheetView>
  </sheetViews>
  <sheetFormatPr defaultColWidth="8.85546875" defaultRowHeight="15" x14ac:dyDescent="0.25"/>
  <cols>
    <col min="1" max="1" width="6" style="23" customWidth="1"/>
    <col min="2" max="2" width="36.140625" style="21" customWidth="1"/>
    <col min="3" max="3" width="10.28515625" style="24" bestFit="1" customWidth="1"/>
    <col min="4" max="4" width="34.42578125" style="21" customWidth="1"/>
    <col min="5" max="5" width="9.5703125" style="25" customWidth="1"/>
    <col min="6" max="6" width="22.28515625" style="23" hidden="1" customWidth="1"/>
    <col min="7" max="7" width="21.85546875" style="25" bestFit="1" customWidth="1"/>
    <col min="8" max="8" width="51.140625" style="34" customWidth="1"/>
    <col min="9" max="16384" width="8.85546875" style="21"/>
  </cols>
  <sheetData>
    <row r="1" spans="1:8" s="71" customFormat="1" ht="21.75" thickBot="1" x14ac:dyDescent="0.3">
      <c r="A1" s="243" t="s">
        <v>72</v>
      </c>
      <c r="B1" s="244"/>
      <c r="C1" s="244"/>
      <c r="D1" s="244"/>
      <c r="E1" s="244"/>
      <c r="F1" s="244"/>
      <c r="G1" s="244"/>
      <c r="H1" s="245"/>
    </row>
    <row r="2" spans="1:8" ht="30.75" thickBot="1" x14ac:dyDescent="0.3">
      <c r="A2" s="92"/>
      <c r="B2" s="86" t="str">
        <f>Cover!C3 &amp; Cover!D3</f>
        <v>Project Name: 134870 - Franklin County MIP Application</v>
      </c>
      <c r="C2" s="93"/>
      <c r="D2" s="94" t="s">
        <v>73</v>
      </c>
      <c r="E2" s="95">
        <f>SUM(E5,E10,E18,E29,E35,E42,E47)</f>
        <v>6.3800000000000008</v>
      </c>
      <c r="F2" s="96"/>
      <c r="G2" s="121" t="s">
        <v>74</v>
      </c>
      <c r="H2" s="97"/>
    </row>
    <row r="3" spans="1:8" x14ac:dyDescent="0.25">
      <c r="A3" s="98"/>
      <c r="B3" s="87" t="str">
        <f>Cover!C4 &amp; Cover!D4</f>
        <v>Applicant(s): Franklin County, DANC</v>
      </c>
      <c r="C3" s="99">
        <f>SUM(C5,C10,C18,C29,C35,C42,C47)</f>
        <v>1</v>
      </c>
      <c r="D3" s="246" t="s">
        <v>75</v>
      </c>
      <c r="E3" s="246"/>
      <c r="F3" s="100"/>
      <c r="G3" s="121" t="s">
        <v>76</v>
      </c>
      <c r="H3" s="97"/>
    </row>
    <row r="4" spans="1:8" x14ac:dyDescent="0.25">
      <c r="A4" s="101"/>
      <c r="B4" s="102" t="s">
        <v>77</v>
      </c>
      <c r="C4" s="103" t="s">
        <v>78</v>
      </c>
      <c r="D4" s="103" t="s">
        <v>79</v>
      </c>
      <c r="E4" s="104" t="s">
        <v>80</v>
      </c>
      <c r="F4" s="105" t="s">
        <v>81</v>
      </c>
      <c r="G4" s="104" t="s">
        <v>82</v>
      </c>
      <c r="H4" s="106" t="s">
        <v>83</v>
      </c>
    </row>
    <row r="5" spans="1:8" x14ac:dyDescent="0.25">
      <c r="A5" s="77" t="s">
        <v>84</v>
      </c>
      <c r="B5" s="78" t="s">
        <v>85</v>
      </c>
      <c r="C5" s="107">
        <f>SUM(C6:C9)</f>
        <v>7.0000000000000007E-2</v>
      </c>
      <c r="D5" s="107"/>
      <c r="E5" s="108">
        <f>SUM(E6:E9)</f>
        <v>0.63</v>
      </c>
      <c r="F5" s="109"/>
      <c r="G5" s="108"/>
      <c r="H5" s="110"/>
    </row>
    <row r="6" spans="1:8" ht="60" x14ac:dyDescent="0.25">
      <c r="A6" s="63" t="s">
        <v>86</v>
      </c>
      <c r="B6" s="64" t="s">
        <v>87</v>
      </c>
      <c r="C6" s="65">
        <v>0.02</v>
      </c>
      <c r="D6" s="66" t="s">
        <v>88</v>
      </c>
      <c r="E6" s="67">
        <f>(IF(OR(C6="",D6=""),"",(LEFT(D6,1)*C6)))</f>
        <v>0.18</v>
      </c>
      <c r="F6" s="17" t="s">
        <v>89</v>
      </c>
      <c r="G6" s="67" t="s">
        <v>36</v>
      </c>
      <c r="H6" s="26"/>
    </row>
    <row r="7" spans="1:8" ht="60" x14ac:dyDescent="0.25">
      <c r="A7" s="63" t="s">
        <v>90</v>
      </c>
      <c r="B7" s="64" t="s">
        <v>91</v>
      </c>
      <c r="C7" s="65">
        <v>0.03</v>
      </c>
      <c r="D7" s="66" t="s">
        <v>92</v>
      </c>
      <c r="E7" s="67">
        <f t="shared" ref="E7:E45" si="0">(IF(OR(C7="",D7=""),"",(LEFT(D7,1)*C7)))</f>
        <v>0.27</v>
      </c>
      <c r="F7" s="17" t="s">
        <v>93</v>
      </c>
      <c r="G7" s="67" t="s">
        <v>31</v>
      </c>
      <c r="H7" s="26"/>
    </row>
    <row r="8" spans="1:8" x14ac:dyDescent="0.25">
      <c r="A8" s="63" t="s">
        <v>94</v>
      </c>
      <c r="B8" s="64" t="s">
        <v>95</v>
      </c>
      <c r="C8" s="68">
        <v>0.02</v>
      </c>
      <c r="D8" s="66" t="s">
        <v>96</v>
      </c>
      <c r="E8" s="67">
        <f t="shared" si="0"/>
        <v>0.18</v>
      </c>
      <c r="F8" s="17">
        <v>14698</v>
      </c>
      <c r="G8" s="67" t="s">
        <v>33</v>
      </c>
      <c r="H8" s="26"/>
    </row>
    <row r="9" spans="1:8" x14ac:dyDescent="0.25">
      <c r="A9" s="27"/>
      <c r="B9" s="28"/>
      <c r="C9" s="65"/>
      <c r="D9" s="69"/>
      <c r="E9" s="67" t="str">
        <f t="shared" si="0"/>
        <v/>
      </c>
      <c r="F9" s="63"/>
      <c r="G9" s="67"/>
      <c r="H9" s="29"/>
    </row>
    <row r="10" spans="1:8" ht="30" x14ac:dyDescent="0.25">
      <c r="A10" s="77" t="s">
        <v>97</v>
      </c>
      <c r="B10" s="78" t="s">
        <v>98</v>
      </c>
      <c r="C10" s="79">
        <f>SUM(C11:C17)</f>
        <v>0.18</v>
      </c>
      <c r="D10" s="80"/>
      <c r="E10" s="81">
        <f>SUM(E11:E17)</f>
        <v>1.4599999999999997</v>
      </c>
      <c r="F10" s="82"/>
      <c r="G10" s="81"/>
      <c r="H10" s="22"/>
    </row>
    <row r="11" spans="1:8" ht="75" x14ac:dyDescent="0.25">
      <c r="A11" s="63" t="s">
        <v>99</v>
      </c>
      <c r="B11" s="64" t="s">
        <v>100</v>
      </c>
      <c r="C11" s="68">
        <v>0.08</v>
      </c>
      <c r="D11" s="66" t="s">
        <v>101</v>
      </c>
      <c r="E11" s="67">
        <f t="shared" si="0"/>
        <v>0.72</v>
      </c>
      <c r="F11" s="17" t="s">
        <v>102</v>
      </c>
      <c r="G11" s="67" t="s">
        <v>33</v>
      </c>
      <c r="H11" s="26"/>
    </row>
    <row r="12" spans="1:8" ht="30" x14ac:dyDescent="0.25">
      <c r="A12" s="63" t="s">
        <v>103</v>
      </c>
      <c r="B12" s="64" t="s">
        <v>104</v>
      </c>
      <c r="C12" s="65">
        <v>0.02</v>
      </c>
      <c r="D12" s="66" t="s">
        <v>105</v>
      </c>
      <c r="E12" s="67">
        <f t="shared" si="0"/>
        <v>0.02</v>
      </c>
      <c r="F12" s="63" t="s">
        <v>106</v>
      </c>
      <c r="G12" s="67" t="s">
        <v>33</v>
      </c>
      <c r="H12" s="26"/>
    </row>
    <row r="13" spans="1:8" ht="45" x14ac:dyDescent="0.25">
      <c r="A13" s="63" t="s">
        <v>107</v>
      </c>
      <c r="B13" s="64" t="s">
        <v>108</v>
      </c>
      <c r="C13" s="65">
        <v>0.02</v>
      </c>
      <c r="D13" s="66" t="s">
        <v>109</v>
      </c>
      <c r="E13" s="67">
        <f t="shared" si="0"/>
        <v>0.18</v>
      </c>
      <c r="F13" s="63">
        <v>14700</v>
      </c>
      <c r="G13" s="67" t="s">
        <v>33</v>
      </c>
      <c r="H13" s="26"/>
    </row>
    <row r="14" spans="1:8" ht="60" x14ac:dyDescent="0.25">
      <c r="A14" s="63" t="s">
        <v>110</v>
      </c>
      <c r="B14" s="64" t="s">
        <v>111</v>
      </c>
      <c r="C14" s="65">
        <v>0.02</v>
      </c>
      <c r="D14" s="66" t="s">
        <v>112</v>
      </c>
      <c r="E14" s="67">
        <f t="shared" si="0"/>
        <v>0.18</v>
      </c>
      <c r="F14" s="63" t="s">
        <v>113</v>
      </c>
      <c r="G14" s="67" t="s">
        <v>36</v>
      </c>
      <c r="H14" s="26"/>
    </row>
    <row r="15" spans="1:8" ht="45" x14ac:dyDescent="0.25">
      <c r="A15" s="63" t="s">
        <v>114</v>
      </c>
      <c r="B15" s="64" t="s">
        <v>115</v>
      </c>
      <c r="C15" s="65">
        <v>0.02</v>
      </c>
      <c r="D15" s="66" t="s">
        <v>116</v>
      </c>
      <c r="E15" s="67">
        <f t="shared" si="0"/>
        <v>0.18</v>
      </c>
      <c r="F15" s="63">
        <v>14701</v>
      </c>
      <c r="G15" s="67" t="s">
        <v>36</v>
      </c>
      <c r="H15" s="26"/>
    </row>
    <row r="16" spans="1:8" ht="45" x14ac:dyDescent="0.25">
      <c r="A16" s="63" t="s">
        <v>117</v>
      </c>
      <c r="B16" s="64" t="s">
        <v>118</v>
      </c>
      <c r="C16" s="65">
        <v>0.02</v>
      </c>
      <c r="D16" s="66" t="s">
        <v>116</v>
      </c>
      <c r="E16" s="67">
        <f t="shared" si="0"/>
        <v>0.18</v>
      </c>
      <c r="F16" s="17" t="s">
        <v>119</v>
      </c>
      <c r="G16" s="67" t="s">
        <v>33</v>
      </c>
      <c r="H16" s="26"/>
    </row>
    <row r="17" spans="1:8" x14ac:dyDescent="0.25">
      <c r="A17" s="30"/>
      <c r="B17" s="31"/>
      <c r="C17" s="65"/>
      <c r="D17" s="69"/>
      <c r="E17" s="67" t="str">
        <f t="shared" si="0"/>
        <v/>
      </c>
      <c r="F17" s="63"/>
      <c r="G17" s="67"/>
      <c r="H17" s="29"/>
    </row>
    <row r="18" spans="1:8" x14ac:dyDescent="0.25">
      <c r="A18" s="77" t="s">
        <v>120</v>
      </c>
      <c r="B18" s="78" t="s">
        <v>121</v>
      </c>
      <c r="C18" s="79">
        <f>SUM(C19:C28)</f>
        <v>0.42000000000000004</v>
      </c>
      <c r="D18" s="80"/>
      <c r="E18" s="81">
        <f>SUM(E19:E28)</f>
        <v>2.3200000000000003</v>
      </c>
      <c r="F18" s="82"/>
      <c r="G18" s="81"/>
      <c r="H18" s="22"/>
    </row>
    <row r="19" spans="1:8" ht="45" x14ac:dyDescent="0.25">
      <c r="A19" s="63" t="s">
        <v>122</v>
      </c>
      <c r="B19" s="64" t="s">
        <v>123</v>
      </c>
      <c r="C19" s="65">
        <v>0.02</v>
      </c>
      <c r="D19" s="66" t="s">
        <v>124</v>
      </c>
      <c r="E19" s="67">
        <f t="shared" si="0"/>
        <v>0.02</v>
      </c>
      <c r="F19" s="63" t="s">
        <v>125</v>
      </c>
      <c r="G19" s="67" t="s">
        <v>29</v>
      </c>
      <c r="H19" s="26"/>
    </row>
    <row r="20" spans="1:8" ht="90" x14ac:dyDescent="0.25">
      <c r="A20" s="63" t="s">
        <v>126</v>
      </c>
      <c r="B20" s="64" t="s">
        <v>127</v>
      </c>
      <c r="C20" s="65">
        <v>0.05</v>
      </c>
      <c r="D20" s="66" t="s">
        <v>128</v>
      </c>
      <c r="E20" s="67">
        <f t="shared" si="0"/>
        <v>0.15000000000000002</v>
      </c>
      <c r="F20" s="63" t="s">
        <v>129</v>
      </c>
      <c r="G20" s="67" t="s">
        <v>33</v>
      </c>
      <c r="H20" s="26"/>
    </row>
    <row r="21" spans="1:8" ht="45" x14ac:dyDescent="0.25">
      <c r="A21" s="63" t="s">
        <v>130</v>
      </c>
      <c r="B21" s="64" t="s">
        <v>131</v>
      </c>
      <c r="C21" s="65">
        <v>0.05</v>
      </c>
      <c r="D21" s="66" t="s">
        <v>132</v>
      </c>
      <c r="E21" s="67">
        <f t="shared" si="0"/>
        <v>0.05</v>
      </c>
      <c r="F21" s="63" t="s">
        <v>133</v>
      </c>
      <c r="G21" s="67" t="s">
        <v>33</v>
      </c>
      <c r="H21" s="26"/>
    </row>
    <row r="22" spans="1:8" ht="105" x14ac:dyDescent="0.25">
      <c r="A22" s="63" t="s">
        <v>134</v>
      </c>
      <c r="B22" s="64" t="s">
        <v>135</v>
      </c>
      <c r="C22" s="65">
        <v>0.05</v>
      </c>
      <c r="D22" s="66" t="s">
        <v>136</v>
      </c>
      <c r="E22" s="67">
        <f t="shared" si="0"/>
        <v>0.15000000000000002</v>
      </c>
      <c r="F22" s="17" t="s">
        <v>137</v>
      </c>
      <c r="G22" s="67" t="s">
        <v>33</v>
      </c>
      <c r="H22" s="26"/>
    </row>
    <row r="23" spans="1:8" ht="105" x14ac:dyDescent="0.25">
      <c r="A23" s="63" t="s">
        <v>138</v>
      </c>
      <c r="B23" s="64" t="s">
        <v>139</v>
      </c>
      <c r="C23" s="65">
        <v>0.03</v>
      </c>
      <c r="D23" s="66" t="s">
        <v>140</v>
      </c>
      <c r="E23" s="67">
        <f t="shared" si="0"/>
        <v>0.27</v>
      </c>
      <c r="F23" s="17" t="s">
        <v>141</v>
      </c>
      <c r="G23" s="67" t="s">
        <v>33</v>
      </c>
      <c r="H23" s="26"/>
    </row>
    <row r="24" spans="1:8" ht="45" x14ac:dyDescent="0.25">
      <c r="A24" s="63" t="s">
        <v>142</v>
      </c>
      <c r="B24" s="64" t="s">
        <v>143</v>
      </c>
      <c r="C24" s="68">
        <v>0.02</v>
      </c>
      <c r="D24" s="66" t="s">
        <v>144</v>
      </c>
      <c r="E24" s="67">
        <f t="shared" si="0"/>
        <v>0</v>
      </c>
      <c r="F24" s="17" t="s">
        <v>145</v>
      </c>
      <c r="G24" s="67" t="s">
        <v>33</v>
      </c>
      <c r="H24" s="26"/>
    </row>
    <row r="25" spans="1:8" ht="75" x14ac:dyDescent="0.25">
      <c r="A25" s="63" t="s">
        <v>146</v>
      </c>
      <c r="B25" s="64" t="s">
        <v>147</v>
      </c>
      <c r="C25" s="68">
        <v>0.08</v>
      </c>
      <c r="D25" s="66" t="s">
        <v>148</v>
      </c>
      <c r="E25" s="67">
        <f t="shared" si="0"/>
        <v>0.72</v>
      </c>
      <c r="F25" s="17" t="s">
        <v>149</v>
      </c>
      <c r="G25" s="67" t="s">
        <v>33</v>
      </c>
      <c r="H25" s="26"/>
    </row>
    <row r="26" spans="1:8" ht="45" x14ac:dyDescent="0.25">
      <c r="A26" s="63" t="s">
        <v>150</v>
      </c>
      <c r="B26" s="64" t="s">
        <v>151</v>
      </c>
      <c r="C26" s="68">
        <v>0.1</v>
      </c>
      <c r="D26" s="66" t="s">
        <v>152</v>
      </c>
      <c r="E26" s="67">
        <f t="shared" si="0"/>
        <v>0.9</v>
      </c>
      <c r="F26" s="17" t="s">
        <v>153</v>
      </c>
      <c r="G26" s="67" t="s">
        <v>33</v>
      </c>
      <c r="H26" s="26"/>
    </row>
    <row r="27" spans="1:8" ht="90" x14ac:dyDescent="0.25">
      <c r="A27" s="63" t="s">
        <v>154</v>
      </c>
      <c r="B27" s="70" t="s">
        <v>155</v>
      </c>
      <c r="C27" s="65">
        <v>0.02</v>
      </c>
      <c r="D27" s="66" t="s">
        <v>156</v>
      </c>
      <c r="E27" s="67">
        <f t="shared" si="0"/>
        <v>0.06</v>
      </c>
      <c r="F27" s="17" t="s">
        <v>157</v>
      </c>
      <c r="G27" s="67" t="s">
        <v>33</v>
      </c>
      <c r="H27" s="26"/>
    </row>
    <row r="28" spans="1:8" x14ac:dyDescent="0.25">
      <c r="A28" s="63"/>
      <c r="B28" s="70"/>
      <c r="C28" s="65"/>
      <c r="D28" s="69"/>
      <c r="E28" s="67" t="str">
        <f t="shared" si="0"/>
        <v/>
      </c>
      <c r="F28" s="63"/>
      <c r="G28" s="67"/>
      <c r="H28" s="29"/>
    </row>
    <row r="29" spans="1:8" x14ac:dyDescent="0.25">
      <c r="A29" s="77" t="s">
        <v>158</v>
      </c>
      <c r="B29" s="78" t="s">
        <v>159</v>
      </c>
      <c r="C29" s="79">
        <f>SUM(C30:C34)</f>
        <v>0.16000000000000003</v>
      </c>
      <c r="D29" s="80"/>
      <c r="E29" s="81">
        <f>SUM(E30:E34)</f>
        <v>0.84</v>
      </c>
      <c r="F29" s="82"/>
      <c r="G29" s="81"/>
      <c r="H29" s="22"/>
    </row>
    <row r="30" spans="1:8" ht="135" x14ac:dyDescent="0.25">
      <c r="A30" s="63" t="s">
        <v>160</v>
      </c>
      <c r="B30" s="64" t="s">
        <v>161</v>
      </c>
      <c r="C30" s="68">
        <v>0.1</v>
      </c>
      <c r="D30" s="66" t="s">
        <v>162</v>
      </c>
      <c r="E30" s="67">
        <f t="shared" si="0"/>
        <v>0.30000000000000004</v>
      </c>
      <c r="F30" s="17" t="s">
        <v>163</v>
      </c>
      <c r="G30" s="67" t="s">
        <v>33</v>
      </c>
      <c r="H30" s="26"/>
    </row>
    <row r="31" spans="1:8" ht="45" x14ac:dyDescent="0.25">
      <c r="A31" s="63" t="s">
        <v>164</v>
      </c>
      <c r="B31" s="64" t="s">
        <v>165</v>
      </c>
      <c r="C31" s="65">
        <v>0.02</v>
      </c>
      <c r="D31" s="66" t="s">
        <v>166</v>
      </c>
      <c r="E31" s="67">
        <f t="shared" si="0"/>
        <v>0.18</v>
      </c>
      <c r="F31" s="17" t="s">
        <v>167</v>
      </c>
      <c r="G31" s="67" t="s">
        <v>33</v>
      </c>
      <c r="H31" s="26"/>
    </row>
    <row r="32" spans="1:8" ht="30" x14ac:dyDescent="0.25">
      <c r="A32" s="63" t="s">
        <v>168</v>
      </c>
      <c r="B32" s="64" t="s">
        <v>169</v>
      </c>
      <c r="C32" s="65">
        <v>0.03</v>
      </c>
      <c r="D32" s="66" t="s">
        <v>170</v>
      </c>
      <c r="E32" s="67">
        <f t="shared" si="0"/>
        <v>0.27</v>
      </c>
      <c r="F32" s="17" t="s">
        <v>171</v>
      </c>
      <c r="G32" s="67" t="s">
        <v>33</v>
      </c>
      <c r="H32" s="26"/>
    </row>
    <row r="33" spans="1:8" ht="30" x14ac:dyDescent="0.25">
      <c r="A33" s="63" t="s">
        <v>172</v>
      </c>
      <c r="B33" s="64" t="s">
        <v>173</v>
      </c>
      <c r="C33" s="65">
        <v>0.01</v>
      </c>
      <c r="D33" s="66" t="s">
        <v>174</v>
      </c>
      <c r="E33" s="67">
        <f t="shared" si="0"/>
        <v>0.09</v>
      </c>
      <c r="F33" s="17" t="s">
        <v>175</v>
      </c>
      <c r="G33" s="67" t="s">
        <v>33</v>
      </c>
      <c r="H33" s="26"/>
    </row>
    <row r="34" spans="1:8" x14ac:dyDescent="0.25">
      <c r="A34" s="63"/>
      <c r="B34" s="70"/>
      <c r="C34" s="65"/>
      <c r="D34" s="69"/>
      <c r="E34" s="67" t="str">
        <f t="shared" si="0"/>
        <v/>
      </c>
      <c r="F34" s="63"/>
      <c r="G34" s="67"/>
      <c r="H34" s="29"/>
    </row>
    <row r="35" spans="1:8" x14ac:dyDescent="0.25">
      <c r="A35" s="77" t="s">
        <v>176</v>
      </c>
      <c r="B35" s="78" t="s">
        <v>177</v>
      </c>
      <c r="C35" s="79">
        <f>SUM(C36:C41)</f>
        <v>9.0000000000000011E-2</v>
      </c>
      <c r="D35" s="80"/>
      <c r="E35" s="81">
        <f>SUM(E36:E40)</f>
        <v>0.56000000000000005</v>
      </c>
      <c r="F35" s="82"/>
      <c r="G35" s="81"/>
      <c r="H35" s="22"/>
    </row>
    <row r="36" spans="1:8" ht="45" x14ac:dyDescent="0.25">
      <c r="A36" s="63" t="s">
        <v>178</v>
      </c>
      <c r="B36" s="1" t="s">
        <v>179</v>
      </c>
      <c r="C36" s="65">
        <v>0.03</v>
      </c>
      <c r="D36" s="66" t="s">
        <v>180</v>
      </c>
      <c r="E36" s="67">
        <f t="shared" si="0"/>
        <v>0.27</v>
      </c>
      <c r="F36" s="17" t="s">
        <v>181</v>
      </c>
      <c r="G36" s="67" t="s">
        <v>33</v>
      </c>
      <c r="H36" s="26"/>
    </row>
    <row r="37" spans="1:8" ht="45" x14ac:dyDescent="0.25">
      <c r="A37" s="63" t="s">
        <v>182</v>
      </c>
      <c r="B37" s="70" t="s">
        <v>183</v>
      </c>
      <c r="C37" s="65">
        <v>0.02</v>
      </c>
      <c r="D37" s="66" t="s">
        <v>184</v>
      </c>
      <c r="E37" s="67">
        <f t="shared" si="0"/>
        <v>0.02</v>
      </c>
      <c r="F37" s="63" t="s">
        <v>185</v>
      </c>
      <c r="G37" s="67" t="s">
        <v>36</v>
      </c>
      <c r="H37" s="26"/>
    </row>
    <row r="38" spans="1:8" x14ac:dyDescent="0.25">
      <c r="A38" s="63" t="s">
        <v>186</v>
      </c>
      <c r="B38" s="70" t="s">
        <v>187</v>
      </c>
      <c r="C38" s="65">
        <v>0.01</v>
      </c>
      <c r="D38" s="66" t="s">
        <v>188</v>
      </c>
      <c r="E38" s="67">
        <f t="shared" si="0"/>
        <v>0</v>
      </c>
      <c r="F38" s="63">
        <v>14485</v>
      </c>
      <c r="G38" s="67" t="s">
        <v>33</v>
      </c>
      <c r="H38" s="26"/>
    </row>
    <row r="39" spans="1:8" x14ac:dyDescent="0.25">
      <c r="A39" s="63" t="s">
        <v>189</v>
      </c>
      <c r="B39" s="70" t="s">
        <v>190</v>
      </c>
      <c r="C39" s="65">
        <v>0.01</v>
      </c>
      <c r="D39" s="66" t="s">
        <v>191</v>
      </c>
      <c r="E39" s="67">
        <f t="shared" si="0"/>
        <v>0.09</v>
      </c>
      <c r="F39" s="63">
        <v>14724</v>
      </c>
      <c r="G39" s="67" t="s">
        <v>36</v>
      </c>
      <c r="H39" s="26"/>
    </row>
    <row r="40" spans="1:8" ht="60" x14ac:dyDescent="0.25">
      <c r="A40" s="63" t="s">
        <v>192</v>
      </c>
      <c r="B40" s="70" t="s">
        <v>193</v>
      </c>
      <c r="C40" s="65">
        <v>0.02</v>
      </c>
      <c r="D40" s="66" t="s">
        <v>194</v>
      </c>
      <c r="E40" s="67">
        <f t="shared" si="0"/>
        <v>0.18</v>
      </c>
      <c r="F40" s="63" t="s">
        <v>195</v>
      </c>
      <c r="G40" s="67" t="s">
        <v>36</v>
      </c>
      <c r="H40" s="26"/>
    </row>
    <row r="41" spans="1:8" x14ac:dyDescent="0.25">
      <c r="A41" s="63"/>
      <c r="B41" s="28"/>
      <c r="C41" s="68"/>
      <c r="D41" s="69"/>
      <c r="E41" s="67"/>
      <c r="F41" s="63"/>
      <c r="G41" s="67"/>
      <c r="H41" s="29"/>
    </row>
    <row r="42" spans="1:8" ht="30" x14ac:dyDescent="0.25">
      <c r="A42" s="77" t="s">
        <v>196</v>
      </c>
      <c r="B42" s="78" t="s">
        <v>197</v>
      </c>
      <c r="C42" s="79">
        <f>SUM(C43:C46)</f>
        <v>0.03</v>
      </c>
      <c r="D42" s="80"/>
      <c r="E42" s="32">
        <f>SUM(E43:E46)</f>
        <v>0.12</v>
      </c>
      <c r="F42" s="37"/>
      <c r="G42" s="32"/>
      <c r="H42" s="22"/>
    </row>
    <row r="43" spans="1:8" ht="165" x14ac:dyDescent="0.25">
      <c r="A43" s="63" t="s">
        <v>198</v>
      </c>
      <c r="B43" s="28" t="s">
        <v>199</v>
      </c>
      <c r="C43" s="65">
        <v>0.01</v>
      </c>
      <c r="D43" s="66" t="s">
        <v>200</v>
      </c>
      <c r="E43" s="67">
        <f t="shared" si="0"/>
        <v>0.03</v>
      </c>
      <c r="F43" s="17" t="s">
        <v>201</v>
      </c>
      <c r="G43" s="67" t="s">
        <v>38</v>
      </c>
      <c r="H43" s="26"/>
    </row>
    <row r="44" spans="1:8" ht="30" x14ac:dyDescent="0.25">
      <c r="A44" s="63" t="s">
        <v>202</v>
      </c>
      <c r="B44" s="28" t="s">
        <v>203</v>
      </c>
      <c r="C44" s="65">
        <v>0.01</v>
      </c>
      <c r="D44" s="66" t="s">
        <v>204</v>
      </c>
      <c r="E44" s="67">
        <f t="shared" si="0"/>
        <v>0</v>
      </c>
      <c r="F44" s="17" t="s">
        <v>205</v>
      </c>
      <c r="G44" s="67" t="s">
        <v>38</v>
      </c>
      <c r="H44" s="26"/>
    </row>
    <row r="45" spans="1:8" ht="45" x14ac:dyDescent="0.25">
      <c r="A45" s="63" t="s">
        <v>206</v>
      </c>
      <c r="B45" s="28" t="s">
        <v>207</v>
      </c>
      <c r="C45" s="65">
        <v>0.01</v>
      </c>
      <c r="D45" s="66" t="s">
        <v>208</v>
      </c>
      <c r="E45" s="67">
        <f t="shared" si="0"/>
        <v>0.09</v>
      </c>
      <c r="F45" s="63" t="s">
        <v>209</v>
      </c>
      <c r="G45" s="67" t="s">
        <v>38</v>
      </c>
      <c r="H45" s="26"/>
    </row>
    <row r="46" spans="1:8" x14ac:dyDescent="0.25">
      <c r="A46" s="63"/>
      <c r="B46" s="70"/>
      <c r="C46" s="65"/>
      <c r="D46" s="69"/>
      <c r="E46" s="67"/>
      <c r="F46" s="63"/>
      <c r="G46" s="67"/>
      <c r="H46" s="29"/>
    </row>
    <row r="47" spans="1:8" x14ac:dyDescent="0.25">
      <c r="A47" s="77" t="s">
        <v>210</v>
      </c>
      <c r="B47" s="78" t="s">
        <v>211</v>
      </c>
      <c r="C47" s="79">
        <f>SUM(C48:C49)</f>
        <v>0.05</v>
      </c>
      <c r="D47" s="80"/>
      <c r="E47" s="81">
        <f>SUM(E48:E50)</f>
        <v>0.45</v>
      </c>
      <c r="F47" s="82"/>
      <c r="G47" s="81"/>
      <c r="H47" s="22"/>
    </row>
    <row r="48" spans="1:8" ht="75" x14ac:dyDescent="0.25">
      <c r="A48" s="63" t="s">
        <v>212</v>
      </c>
      <c r="B48" s="33" t="s">
        <v>213</v>
      </c>
      <c r="C48" s="65">
        <v>0.02</v>
      </c>
      <c r="D48" s="66" t="s">
        <v>214</v>
      </c>
      <c r="E48" s="67">
        <f>(IF(OR(C48="",D48=""),"",(LEFT(D48,1)*C48)))</f>
        <v>0.18</v>
      </c>
      <c r="F48" s="63" t="s">
        <v>215</v>
      </c>
      <c r="G48" s="67" t="s">
        <v>36</v>
      </c>
      <c r="H48" s="26"/>
    </row>
    <row r="49" spans="1:8" ht="45" x14ac:dyDescent="0.25">
      <c r="A49" s="63" t="s">
        <v>216</v>
      </c>
      <c r="B49" s="64" t="s">
        <v>217</v>
      </c>
      <c r="C49" s="65">
        <v>0.03</v>
      </c>
      <c r="D49" s="66" t="s">
        <v>218</v>
      </c>
      <c r="E49" s="67">
        <f>(IF(OR(C49="",D49=""),"",(LEFT(D49,1)*C49)))</f>
        <v>0.27</v>
      </c>
      <c r="F49" s="63" t="s">
        <v>219</v>
      </c>
      <c r="G49" s="67" t="s">
        <v>36</v>
      </c>
      <c r="H49" s="26"/>
    </row>
    <row r="50" spans="1:8" x14ac:dyDescent="0.25">
      <c r="A50" s="63"/>
      <c r="B50" s="64"/>
      <c r="C50" s="65"/>
      <c r="D50" s="69"/>
      <c r="E50" s="67"/>
      <c r="F50" s="63"/>
      <c r="G50" s="67"/>
      <c r="H50" s="29"/>
    </row>
    <row r="51" spans="1:8" x14ac:dyDescent="0.25">
      <c r="A51" s="63"/>
      <c r="B51" s="64"/>
      <c r="C51" s="65"/>
      <c r="D51" s="70"/>
      <c r="E51" s="67"/>
      <c r="F51" s="63"/>
      <c r="G51" s="67"/>
    </row>
  </sheetData>
  <sheetProtection autoFilter="0"/>
  <autoFilter ref="A4:H49" xr:uid="{00000000-0001-0000-0100-000000000000}"/>
  <mergeCells count="2">
    <mergeCell ref="A1:H1"/>
    <mergeCell ref="D3:E3"/>
  </mergeCells>
  <conditionalFormatting sqref="G1:G1048576">
    <cfRule type="cellIs" dxfId="10" priority="1" operator="equal">
      <formula>"LiRo"</formula>
    </cfRule>
    <cfRule type="cellIs" dxfId="9" priority="2" operator="equal">
      <formula>"CAO Digital Equity"</formula>
    </cfRule>
    <cfRule type="cellIs" dxfId="8" priority="3" operator="equal">
      <formula>"CAO Data Management"</formula>
    </cfRule>
    <cfRule type="cellIs" dxfId="7" priority="4" operator="equal">
      <formula>"ESD Finance"</formula>
    </cfRule>
    <cfRule type="cellIs" dxfId="6" priority="5" operator="equal">
      <formula>"CAO Program Manager"</formula>
    </cfRule>
  </conditionalFormatting>
  <dataValidations count="3">
    <dataValidation type="list" allowBlank="1" showInputMessage="1" showErrorMessage="1" sqref="D36:D40 D6:D8 D11:D16 D19:D27 D30:D33 D48:D49 D43:D45" xr:uid="{00000000-0002-0000-0100-000003000000}">
      <formula1>INDIRECT($A6)</formula1>
    </dataValidation>
    <dataValidation type="list" allowBlank="1" showInputMessage="1" showErrorMessage="1" sqref="D41" xr:uid="{00000000-0002-0000-0100-000007000000}">
      <formula1>"9 - Fully defined with multichannel and human interactions, 3 - Partially defined support plan, 0 - Support plan undefined "</formula1>
    </dataValidation>
    <dataValidation type="list" allowBlank="1" showInputMessage="1" showErrorMessage="1" sqref="G5:G1048576" xr:uid="{4EC8FA76-61AC-4E7B-877B-FE32DB6FF6BC}">
      <formula1>Review_Resource</formula1>
    </dataValidation>
  </dataValidations>
  <printOptions gridLines="1"/>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499984740745262"/>
  </sheetPr>
  <dimension ref="A1:N136"/>
  <sheetViews>
    <sheetView showGridLines="0" tabSelected="1" zoomScaleNormal="100" workbookViewId="0">
      <pane xSplit="1" ySplit="2" topLeftCell="E131" activePane="bottomRight" state="frozen"/>
      <selection activeCell="F8" sqref="F8"/>
      <selection pane="topRight" activeCell="F8" sqref="F8"/>
      <selection pane="bottomLeft" activeCell="F8" sqref="F8"/>
      <selection pane="bottomRight" activeCell="F8" sqref="F8"/>
    </sheetView>
  </sheetViews>
  <sheetFormatPr defaultRowHeight="15" outlineLevelRow="1" outlineLevelCol="1" x14ac:dyDescent="0.25"/>
  <cols>
    <col min="1" max="1" width="9" style="17" customWidth="1"/>
    <col min="2" max="2" width="10.85546875" style="17" hidden="1" customWidth="1" outlineLevel="1"/>
    <col min="3" max="3" width="15.28515625" style="17" hidden="1" customWidth="1" outlineLevel="1"/>
    <col min="4" max="4" width="15" style="17" hidden="1" customWidth="1" outlineLevel="1"/>
    <col min="5" max="5" width="69.42578125" style="1" customWidth="1" collapsed="1"/>
    <col min="6" max="6" width="76" style="1" hidden="1" customWidth="1" outlineLevel="1"/>
    <col min="7" max="7" width="17.42578125" style="1" hidden="1" customWidth="1" outlineLevel="1"/>
    <col min="8" max="8" width="9.140625" style="17" hidden="1" customWidth="1" outlineLevel="1"/>
    <col min="9" max="9" width="23.5703125" style="20" customWidth="1" collapsed="1"/>
    <col min="10" max="10" width="26.5703125" style="1" customWidth="1"/>
    <col min="11" max="11" width="14.140625" style="17" customWidth="1"/>
    <col min="12" max="12" width="22.28515625" style="25" customWidth="1"/>
    <col min="13" max="13" width="14.85546875" style="17" customWidth="1"/>
    <col min="14" max="14" width="39.85546875" style="20" customWidth="1"/>
    <col min="15" max="16384" width="9.140625" style="1"/>
  </cols>
  <sheetData>
    <row r="1" spans="1:14" ht="19.5" customHeight="1" x14ac:dyDescent="0.25">
      <c r="A1" s="60" t="s">
        <v>72</v>
      </c>
      <c r="B1" s="61"/>
      <c r="C1" s="61"/>
      <c r="D1" s="61"/>
      <c r="E1" s="61"/>
      <c r="F1" s="61"/>
      <c r="G1" s="61"/>
      <c r="H1" s="61"/>
      <c r="I1" s="61"/>
      <c r="J1" s="61"/>
      <c r="K1" s="61"/>
      <c r="L1" s="61"/>
      <c r="M1" s="61"/>
      <c r="N1" s="61"/>
    </row>
    <row r="2" spans="1:14" ht="30" x14ac:dyDescent="0.25">
      <c r="A2" s="2" t="s">
        <v>220</v>
      </c>
      <c r="B2" s="2" t="s">
        <v>221</v>
      </c>
      <c r="C2" s="2" t="s">
        <v>222</v>
      </c>
      <c r="D2" s="2" t="s">
        <v>223</v>
      </c>
      <c r="E2" s="2" t="s">
        <v>224</v>
      </c>
      <c r="F2" s="2" t="s">
        <v>225</v>
      </c>
      <c r="G2" s="2" t="s">
        <v>226</v>
      </c>
      <c r="H2" s="3" t="s">
        <v>227</v>
      </c>
      <c r="I2" s="4" t="s">
        <v>26</v>
      </c>
      <c r="J2" s="4" t="s">
        <v>228</v>
      </c>
      <c r="K2" s="4" t="s">
        <v>22</v>
      </c>
      <c r="L2" s="4" t="s">
        <v>23</v>
      </c>
      <c r="M2" s="4" t="s">
        <v>229</v>
      </c>
      <c r="N2" s="4"/>
    </row>
    <row r="3" spans="1:14" x14ac:dyDescent="0.25">
      <c r="A3" s="42">
        <v>14683</v>
      </c>
      <c r="B3" s="42">
        <v>1</v>
      </c>
      <c r="C3" s="42" t="s">
        <v>230</v>
      </c>
      <c r="D3" s="42" t="s">
        <v>231</v>
      </c>
      <c r="E3" s="43" t="s">
        <v>232</v>
      </c>
      <c r="F3" s="43"/>
      <c r="G3" s="43"/>
      <c r="H3" s="44" t="s">
        <v>233</v>
      </c>
      <c r="I3" s="41"/>
      <c r="J3" s="41"/>
      <c r="K3" s="41"/>
      <c r="L3" s="41"/>
      <c r="M3" s="41"/>
      <c r="N3" s="55"/>
    </row>
    <row r="4" spans="1:14" ht="45" x14ac:dyDescent="0.25">
      <c r="A4" s="42">
        <v>14684</v>
      </c>
      <c r="B4" s="42">
        <v>2</v>
      </c>
      <c r="C4" s="42" t="s">
        <v>230</v>
      </c>
      <c r="D4" s="42" t="s">
        <v>231</v>
      </c>
      <c r="E4" s="43" t="s">
        <v>234</v>
      </c>
      <c r="F4" s="43"/>
      <c r="G4" s="43"/>
      <c r="H4" s="44" t="s">
        <v>233</v>
      </c>
      <c r="I4" s="41"/>
      <c r="J4" s="41"/>
      <c r="K4" s="41"/>
      <c r="L4" s="41"/>
      <c r="M4" s="41"/>
      <c r="N4" s="55"/>
    </row>
    <row r="5" spans="1:14" ht="30" x14ac:dyDescent="0.25">
      <c r="A5" s="38">
        <v>14739</v>
      </c>
      <c r="B5" s="38">
        <v>3</v>
      </c>
      <c r="C5" s="38" t="s">
        <v>230</v>
      </c>
      <c r="D5" s="38" t="s">
        <v>231</v>
      </c>
      <c r="E5" s="39" t="s">
        <v>235</v>
      </c>
      <c r="F5" s="39"/>
      <c r="G5" s="39"/>
      <c r="H5" s="40" t="s">
        <v>233</v>
      </c>
      <c r="I5" s="41"/>
      <c r="J5" s="41"/>
      <c r="K5" s="41"/>
      <c r="L5" s="41"/>
      <c r="M5" s="41"/>
      <c r="N5" s="55"/>
    </row>
    <row r="6" spans="1:14" ht="30" x14ac:dyDescent="0.25">
      <c r="A6" s="38">
        <v>14428</v>
      </c>
      <c r="B6" s="38">
        <v>4</v>
      </c>
      <c r="C6" s="38" t="s">
        <v>230</v>
      </c>
      <c r="D6" s="38" t="s">
        <v>231</v>
      </c>
      <c r="E6" s="39" t="s">
        <v>236</v>
      </c>
      <c r="F6" s="39"/>
      <c r="G6" s="39"/>
      <c r="H6" s="40" t="s">
        <v>233</v>
      </c>
      <c r="I6" s="41"/>
      <c r="J6" s="41"/>
      <c r="K6" s="41"/>
      <c r="L6" s="41"/>
      <c r="M6" s="41"/>
      <c r="N6" s="55"/>
    </row>
    <row r="7" spans="1:14" ht="285" x14ac:dyDescent="0.25">
      <c r="A7" s="5">
        <v>14740</v>
      </c>
      <c r="B7" s="5">
        <v>1</v>
      </c>
      <c r="C7" s="5" t="s">
        <v>237</v>
      </c>
      <c r="D7" s="5" t="s">
        <v>237</v>
      </c>
      <c r="E7" s="6" t="s">
        <v>238</v>
      </c>
      <c r="F7" s="6"/>
      <c r="G7" s="6"/>
      <c r="H7" s="7" t="s">
        <v>233</v>
      </c>
      <c r="I7" s="18"/>
      <c r="J7" s="18"/>
      <c r="K7" s="18"/>
      <c r="L7" s="62"/>
      <c r="M7" s="18"/>
      <c r="N7" s="52"/>
    </row>
    <row r="8" spans="1:14" ht="165" x14ac:dyDescent="0.25">
      <c r="A8" s="5">
        <v>14686</v>
      </c>
      <c r="B8" s="5">
        <v>2</v>
      </c>
      <c r="C8" s="5" t="s">
        <v>237</v>
      </c>
      <c r="D8" s="5" t="s">
        <v>237</v>
      </c>
      <c r="E8" s="6" t="s">
        <v>239</v>
      </c>
      <c r="F8" s="6"/>
      <c r="G8" s="6"/>
      <c r="H8" s="7" t="s">
        <v>233</v>
      </c>
      <c r="I8" s="18"/>
      <c r="J8" s="18"/>
      <c r="K8" s="18"/>
      <c r="L8" s="62"/>
      <c r="M8" s="18"/>
      <c r="N8" s="52"/>
    </row>
    <row r="9" spans="1:14" ht="375" x14ac:dyDescent="0.25">
      <c r="A9" s="5">
        <v>14687</v>
      </c>
      <c r="B9" s="5">
        <v>3</v>
      </c>
      <c r="C9" s="5" t="s">
        <v>237</v>
      </c>
      <c r="D9" s="5" t="s">
        <v>237</v>
      </c>
      <c r="E9" s="6" t="s">
        <v>240</v>
      </c>
      <c r="F9" s="6"/>
      <c r="G9" s="6"/>
      <c r="H9" s="7" t="s">
        <v>233</v>
      </c>
      <c r="I9" s="18"/>
      <c r="J9" s="18"/>
      <c r="K9" s="18"/>
      <c r="L9" s="62"/>
      <c r="M9" s="18"/>
      <c r="N9" s="52"/>
    </row>
    <row r="10" spans="1:14" ht="150" x14ac:dyDescent="0.25">
      <c r="A10" s="5">
        <v>14688</v>
      </c>
      <c r="B10" s="5">
        <v>4</v>
      </c>
      <c r="C10" s="5" t="s">
        <v>237</v>
      </c>
      <c r="D10" s="5" t="s">
        <v>237</v>
      </c>
      <c r="E10" s="6" t="s">
        <v>241</v>
      </c>
      <c r="F10" s="6"/>
      <c r="G10" s="6"/>
      <c r="H10" s="7" t="s">
        <v>233</v>
      </c>
      <c r="I10" s="18"/>
      <c r="J10" s="18"/>
      <c r="K10" s="18"/>
      <c r="L10" s="83"/>
      <c r="M10" s="18"/>
      <c r="N10" s="52"/>
    </row>
    <row r="11" spans="1:14" ht="409.5" x14ac:dyDescent="0.25">
      <c r="A11" s="5">
        <v>14765</v>
      </c>
      <c r="B11" s="5">
        <v>5</v>
      </c>
      <c r="C11" s="5" t="s">
        <v>237</v>
      </c>
      <c r="D11" s="5" t="s">
        <v>237</v>
      </c>
      <c r="E11" s="6" t="s">
        <v>242</v>
      </c>
      <c r="F11" s="6"/>
      <c r="G11" s="6"/>
      <c r="H11" s="7" t="s">
        <v>233</v>
      </c>
      <c r="I11" s="18"/>
      <c r="J11" s="35"/>
      <c r="K11" s="18"/>
      <c r="L11" s="62"/>
      <c r="M11" s="18"/>
      <c r="N11" s="53"/>
    </row>
    <row r="12" spans="1:14" ht="405" x14ac:dyDescent="0.25">
      <c r="A12" s="5">
        <v>14689</v>
      </c>
      <c r="B12" s="5">
        <v>6</v>
      </c>
      <c r="C12" s="5" t="s">
        <v>237</v>
      </c>
      <c r="D12" s="5" t="s">
        <v>237</v>
      </c>
      <c r="E12" s="6" t="s">
        <v>243</v>
      </c>
      <c r="F12" s="6"/>
      <c r="G12" s="6"/>
      <c r="H12" s="7" t="s">
        <v>233</v>
      </c>
      <c r="I12" s="18"/>
      <c r="J12" s="18"/>
      <c r="K12" s="18"/>
      <c r="L12" s="62"/>
      <c r="M12" s="18"/>
      <c r="N12" s="52"/>
    </row>
    <row r="13" spans="1:14" ht="240" x14ac:dyDescent="0.25">
      <c r="A13" s="5">
        <v>14690</v>
      </c>
      <c r="B13" s="5">
        <v>7</v>
      </c>
      <c r="C13" s="5" t="s">
        <v>237</v>
      </c>
      <c r="D13" s="5" t="s">
        <v>237</v>
      </c>
      <c r="E13" s="6" t="s">
        <v>244</v>
      </c>
      <c r="F13" s="6"/>
      <c r="G13" s="6"/>
      <c r="H13" s="7" t="s">
        <v>233</v>
      </c>
      <c r="I13" s="18"/>
      <c r="J13" s="18"/>
      <c r="K13" s="18"/>
      <c r="L13" s="62"/>
      <c r="M13" s="18"/>
      <c r="N13" s="52"/>
    </row>
    <row r="14" spans="1:14" ht="225" x14ac:dyDescent="0.25">
      <c r="A14" s="5">
        <v>14691</v>
      </c>
      <c r="B14" s="5">
        <v>8</v>
      </c>
      <c r="C14" s="5" t="s">
        <v>237</v>
      </c>
      <c r="D14" s="5" t="s">
        <v>237</v>
      </c>
      <c r="E14" s="6" t="s">
        <v>245</v>
      </c>
      <c r="F14" s="6"/>
      <c r="G14" s="6"/>
      <c r="H14" s="7" t="s">
        <v>233</v>
      </c>
      <c r="I14" s="18"/>
      <c r="J14" s="18"/>
      <c r="K14" s="18"/>
      <c r="L14" s="62"/>
      <c r="M14" s="18"/>
      <c r="N14" s="52"/>
    </row>
    <row r="15" spans="1:14" ht="225" x14ac:dyDescent="0.25">
      <c r="A15" s="5">
        <v>15016</v>
      </c>
      <c r="B15" s="5">
        <v>9</v>
      </c>
      <c r="C15" s="5" t="s">
        <v>237</v>
      </c>
      <c r="D15" s="5" t="s">
        <v>237</v>
      </c>
      <c r="E15" s="6" t="s">
        <v>246</v>
      </c>
      <c r="F15" s="6"/>
      <c r="G15" s="6"/>
      <c r="H15" s="7" t="s">
        <v>247</v>
      </c>
      <c r="I15" s="35"/>
      <c r="J15" s="18"/>
      <c r="K15" s="18"/>
      <c r="L15" s="62"/>
      <c r="M15" s="18"/>
      <c r="N15" s="52"/>
    </row>
    <row r="16" spans="1:14" ht="135" x14ac:dyDescent="0.25">
      <c r="A16" s="5">
        <v>15018</v>
      </c>
      <c r="B16" s="5"/>
      <c r="C16" s="5" t="s">
        <v>237</v>
      </c>
      <c r="D16" s="5" t="s">
        <v>237</v>
      </c>
      <c r="E16" s="6" t="s">
        <v>248</v>
      </c>
      <c r="F16" s="6"/>
      <c r="G16" s="6"/>
      <c r="H16" s="7" t="s">
        <v>247</v>
      </c>
      <c r="I16" s="84"/>
      <c r="J16" s="18"/>
      <c r="K16" s="18"/>
      <c r="L16" s="62"/>
      <c r="M16" s="18"/>
      <c r="N16" s="52"/>
    </row>
    <row r="17" spans="1:14" ht="45" x14ac:dyDescent="0.25">
      <c r="A17" s="11">
        <v>15017</v>
      </c>
      <c r="B17" s="11"/>
      <c r="C17" s="11" t="s">
        <v>249</v>
      </c>
      <c r="D17" s="11" t="s">
        <v>231</v>
      </c>
      <c r="E17" s="12" t="s">
        <v>234</v>
      </c>
      <c r="F17" s="12" t="s">
        <v>250</v>
      </c>
      <c r="G17" s="12"/>
      <c r="H17" s="13" t="s">
        <v>233</v>
      </c>
      <c r="I17" s="19"/>
      <c r="J17" s="19"/>
      <c r="K17" s="19"/>
      <c r="L17" s="62"/>
      <c r="M17" s="19"/>
      <c r="N17" s="54"/>
    </row>
    <row r="18" spans="1:14" ht="30" x14ac:dyDescent="0.25">
      <c r="A18" s="8">
        <v>14429</v>
      </c>
      <c r="B18" s="8">
        <v>1</v>
      </c>
      <c r="C18" s="8" t="s">
        <v>249</v>
      </c>
      <c r="D18" s="8" t="s">
        <v>251</v>
      </c>
      <c r="E18" s="9" t="s">
        <v>252</v>
      </c>
      <c r="F18" s="9"/>
      <c r="G18" s="9"/>
      <c r="H18" s="10" t="s">
        <v>233</v>
      </c>
      <c r="I18" s="48"/>
      <c r="J18" s="19"/>
      <c r="K18" s="19"/>
      <c r="L18" s="83"/>
      <c r="M18" s="19"/>
      <c r="N18" s="54"/>
    </row>
    <row r="19" spans="1:14" ht="30" outlineLevel="1" x14ac:dyDescent="0.25">
      <c r="A19" s="8">
        <v>14430</v>
      </c>
      <c r="B19" s="8">
        <v>2</v>
      </c>
      <c r="C19" s="8" t="s">
        <v>249</v>
      </c>
      <c r="D19" s="8" t="s">
        <v>251</v>
      </c>
      <c r="E19" s="9" t="s">
        <v>253</v>
      </c>
      <c r="F19" s="9"/>
      <c r="G19" s="9"/>
      <c r="H19" s="10" t="s">
        <v>233</v>
      </c>
      <c r="I19" s="48"/>
      <c r="J19" s="19"/>
      <c r="K19" s="19"/>
      <c r="L19" s="62"/>
      <c r="M19" s="19"/>
      <c r="N19" s="54"/>
    </row>
    <row r="20" spans="1:14" ht="30" outlineLevel="1" x14ac:dyDescent="0.25">
      <c r="A20" s="8">
        <v>14431</v>
      </c>
      <c r="B20" s="8">
        <v>3</v>
      </c>
      <c r="C20" s="8" t="s">
        <v>249</v>
      </c>
      <c r="D20" s="8" t="s">
        <v>251</v>
      </c>
      <c r="E20" s="9" t="s">
        <v>254</v>
      </c>
      <c r="F20" s="9"/>
      <c r="G20" s="9"/>
      <c r="H20" s="10" t="s">
        <v>233</v>
      </c>
      <c r="I20" s="48"/>
      <c r="J20" s="19"/>
      <c r="K20" s="19"/>
      <c r="L20" s="62"/>
      <c r="M20" s="19"/>
      <c r="N20" s="54"/>
    </row>
    <row r="21" spans="1:14" ht="30" outlineLevel="1" x14ac:dyDescent="0.25">
      <c r="A21" s="8">
        <v>14432</v>
      </c>
      <c r="B21" s="8">
        <v>4</v>
      </c>
      <c r="C21" s="8" t="s">
        <v>249</v>
      </c>
      <c r="D21" s="8" t="s">
        <v>255</v>
      </c>
      <c r="E21" s="9" t="s">
        <v>256</v>
      </c>
      <c r="F21" s="9"/>
      <c r="G21" s="9"/>
      <c r="H21" s="10" t="s">
        <v>233</v>
      </c>
      <c r="I21" s="48"/>
      <c r="J21" s="19"/>
      <c r="K21" s="19"/>
      <c r="L21" s="62"/>
      <c r="M21" s="19"/>
      <c r="N21" s="54"/>
    </row>
    <row r="22" spans="1:14" ht="30" outlineLevel="1" x14ac:dyDescent="0.25">
      <c r="A22" s="8">
        <v>14433</v>
      </c>
      <c r="B22" s="8">
        <v>5</v>
      </c>
      <c r="C22" s="8" t="s">
        <v>249</v>
      </c>
      <c r="D22" s="8" t="s">
        <v>257</v>
      </c>
      <c r="E22" s="9" t="s">
        <v>258</v>
      </c>
      <c r="F22" s="9" t="s">
        <v>259</v>
      </c>
      <c r="G22" s="9"/>
      <c r="H22" s="10" t="s">
        <v>233</v>
      </c>
      <c r="I22" s="48"/>
      <c r="J22" s="19"/>
      <c r="K22" s="19"/>
      <c r="L22" s="62"/>
      <c r="M22" s="19"/>
      <c r="N22" s="54"/>
    </row>
    <row r="23" spans="1:14" ht="30" outlineLevel="1" x14ac:dyDescent="0.25">
      <c r="A23" s="8">
        <v>14434</v>
      </c>
      <c r="B23" s="8">
        <v>6</v>
      </c>
      <c r="C23" s="8" t="s">
        <v>249</v>
      </c>
      <c r="D23" s="8" t="s">
        <v>260</v>
      </c>
      <c r="E23" s="9" t="s">
        <v>261</v>
      </c>
      <c r="F23" s="9"/>
      <c r="G23" s="9"/>
      <c r="H23" s="10" t="s">
        <v>247</v>
      </c>
      <c r="I23" s="48"/>
      <c r="J23" s="19"/>
      <c r="K23" s="19"/>
      <c r="L23" s="62"/>
      <c r="M23" s="19"/>
      <c r="N23" s="54"/>
    </row>
    <row r="24" spans="1:14" ht="30" outlineLevel="1" x14ac:dyDescent="0.25">
      <c r="A24" s="8">
        <v>14435</v>
      </c>
      <c r="B24" s="8">
        <v>7</v>
      </c>
      <c r="C24" s="8" t="s">
        <v>249</v>
      </c>
      <c r="D24" s="8" t="s">
        <v>231</v>
      </c>
      <c r="E24" s="9" t="s">
        <v>262</v>
      </c>
      <c r="F24" s="9"/>
      <c r="G24" s="9"/>
      <c r="H24" s="10" t="s">
        <v>233</v>
      </c>
      <c r="I24" s="48"/>
      <c r="J24" s="19"/>
      <c r="K24" s="19"/>
      <c r="L24" s="62"/>
      <c r="M24" s="19"/>
      <c r="N24" s="54"/>
    </row>
    <row r="25" spans="1:14" ht="30" outlineLevel="1" x14ac:dyDescent="0.25">
      <c r="A25" s="8">
        <v>14436</v>
      </c>
      <c r="B25" s="8">
        <v>8</v>
      </c>
      <c r="C25" s="8" t="s">
        <v>249</v>
      </c>
      <c r="D25" s="8" t="s">
        <v>251</v>
      </c>
      <c r="E25" s="9" t="s">
        <v>263</v>
      </c>
      <c r="F25" s="9"/>
      <c r="G25" s="9" t="s">
        <v>264</v>
      </c>
      <c r="H25" s="10" t="s">
        <v>233</v>
      </c>
      <c r="I25" s="48"/>
      <c r="J25" s="19"/>
      <c r="K25" s="19"/>
      <c r="L25" s="62"/>
      <c r="M25" s="19"/>
      <c r="N25" s="54"/>
    </row>
    <row r="26" spans="1:14" ht="30" outlineLevel="1" x14ac:dyDescent="0.25">
      <c r="A26" s="8">
        <v>14437</v>
      </c>
      <c r="B26" s="8">
        <v>9</v>
      </c>
      <c r="C26" s="8" t="s">
        <v>249</v>
      </c>
      <c r="D26" s="8" t="s">
        <v>251</v>
      </c>
      <c r="E26" s="9" t="s">
        <v>265</v>
      </c>
      <c r="F26" s="9"/>
      <c r="G26" s="9"/>
      <c r="H26" s="10" t="s">
        <v>233</v>
      </c>
      <c r="I26" s="48"/>
      <c r="J26" s="19"/>
      <c r="K26" s="19"/>
      <c r="L26" s="62"/>
      <c r="M26" s="19"/>
      <c r="N26" s="54"/>
    </row>
    <row r="27" spans="1:14" ht="30" outlineLevel="1" x14ac:dyDescent="0.25">
      <c r="A27" s="8">
        <v>14438</v>
      </c>
      <c r="B27" s="8">
        <v>10</v>
      </c>
      <c r="C27" s="8" t="s">
        <v>249</v>
      </c>
      <c r="D27" s="8" t="s">
        <v>251</v>
      </c>
      <c r="E27" s="9" t="s">
        <v>266</v>
      </c>
      <c r="F27" s="9"/>
      <c r="G27" s="9"/>
      <c r="H27" s="10" t="s">
        <v>233</v>
      </c>
      <c r="I27" s="48"/>
      <c r="J27" s="19"/>
      <c r="K27" s="19"/>
      <c r="L27" s="62"/>
      <c r="M27" s="19"/>
      <c r="N27" s="54"/>
    </row>
    <row r="28" spans="1:14" ht="30" outlineLevel="1" x14ac:dyDescent="0.25">
      <c r="A28" s="8">
        <v>14439</v>
      </c>
      <c r="B28" s="8">
        <v>11</v>
      </c>
      <c r="C28" s="8" t="s">
        <v>249</v>
      </c>
      <c r="D28" s="8" t="s">
        <v>251</v>
      </c>
      <c r="E28" s="9" t="s">
        <v>267</v>
      </c>
      <c r="F28" s="9"/>
      <c r="G28" s="9"/>
      <c r="H28" s="10" t="s">
        <v>233</v>
      </c>
      <c r="I28" s="48"/>
      <c r="J28" s="19"/>
      <c r="K28" s="19"/>
      <c r="L28" s="62"/>
      <c r="M28" s="19"/>
      <c r="N28" s="54"/>
    </row>
    <row r="29" spans="1:14" ht="30" outlineLevel="1" x14ac:dyDescent="0.25">
      <c r="A29" s="8">
        <v>14440</v>
      </c>
      <c r="B29" s="8">
        <v>12</v>
      </c>
      <c r="C29" s="8" t="s">
        <v>249</v>
      </c>
      <c r="D29" s="8" t="s">
        <v>268</v>
      </c>
      <c r="E29" s="9" t="s">
        <v>269</v>
      </c>
      <c r="F29" s="9"/>
      <c r="G29" s="9"/>
      <c r="H29" s="10" t="s">
        <v>233</v>
      </c>
      <c r="I29" s="48"/>
      <c r="J29" s="19"/>
      <c r="K29" s="19"/>
      <c r="L29" s="83"/>
      <c r="M29" s="19"/>
      <c r="N29" s="54"/>
    </row>
    <row r="30" spans="1:14" ht="30" outlineLevel="1" x14ac:dyDescent="0.25">
      <c r="A30" s="8">
        <v>14441</v>
      </c>
      <c r="B30" s="8">
        <v>13</v>
      </c>
      <c r="C30" s="8" t="s">
        <v>249</v>
      </c>
      <c r="D30" s="8" t="s">
        <v>270</v>
      </c>
      <c r="E30" s="9" t="s">
        <v>271</v>
      </c>
      <c r="F30" s="9"/>
      <c r="G30" s="9"/>
      <c r="H30" s="10" t="s">
        <v>233</v>
      </c>
      <c r="I30" s="48"/>
      <c r="J30" s="19"/>
      <c r="K30" s="19"/>
      <c r="L30" s="62"/>
      <c r="M30" s="19"/>
      <c r="N30" s="54"/>
    </row>
    <row r="31" spans="1:14" ht="30" x14ac:dyDescent="0.25">
      <c r="A31" s="11">
        <v>14736</v>
      </c>
      <c r="B31" s="11">
        <v>14</v>
      </c>
      <c r="C31" s="11" t="s">
        <v>249</v>
      </c>
      <c r="D31" s="11" t="s">
        <v>272</v>
      </c>
      <c r="E31" s="12" t="s">
        <v>273</v>
      </c>
      <c r="F31" s="12" t="s">
        <v>274</v>
      </c>
      <c r="G31" s="12"/>
      <c r="H31" s="13" t="s">
        <v>247</v>
      </c>
      <c r="I31" s="48"/>
      <c r="J31" s="19"/>
      <c r="K31" s="19"/>
      <c r="L31" s="62"/>
      <c r="M31" s="19"/>
      <c r="N31" s="54"/>
    </row>
    <row r="32" spans="1:14" ht="75" x14ac:dyDescent="0.25">
      <c r="A32" s="11">
        <v>14693</v>
      </c>
      <c r="B32" s="11">
        <v>15</v>
      </c>
      <c r="C32" s="11" t="s">
        <v>249</v>
      </c>
      <c r="D32" s="11" t="s">
        <v>275</v>
      </c>
      <c r="E32" s="12" t="s">
        <v>276</v>
      </c>
      <c r="F32" s="12" t="s">
        <v>277</v>
      </c>
      <c r="G32" s="12" t="s">
        <v>278</v>
      </c>
      <c r="H32" s="13" t="s">
        <v>233</v>
      </c>
      <c r="I32" s="48"/>
      <c r="J32" s="19"/>
      <c r="K32" s="19"/>
      <c r="L32" s="62"/>
      <c r="M32" s="19"/>
      <c r="N32" s="54"/>
    </row>
    <row r="33" spans="1:14" ht="30" x14ac:dyDescent="0.25">
      <c r="A33" s="11">
        <v>14694</v>
      </c>
      <c r="B33" s="11">
        <v>16</v>
      </c>
      <c r="C33" s="11" t="s">
        <v>249</v>
      </c>
      <c r="D33" s="11" t="s">
        <v>275</v>
      </c>
      <c r="E33" s="12" t="s">
        <v>279</v>
      </c>
      <c r="F33" s="12" t="s">
        <v>280</v>
      </c>
      <c r="G33" s="12" t="s">
        <v>281</v>
      </c>
      <c r="H33" s="13" t="s">
        <v>233</v>
      </c>
      <c r="I33" s="48"/>
      <c r="J33" s="19"/>
      <c r="K33" s="19"/>
      <c r="L33" s="62"/>
      <c r="M33" s="19"/>
      <c r="N33" s="54"/>
    </row>
    <row r="34" spans="1:14" ht="45" x14ac:dyDescent="0.25">
      <c r="A34" s="8">
        <v>14443</v>
      </c>
      <c r="B34" s="8">
        <v>17</v>
      </c>
      <c r="C34" s="8" t="s">
        <v>249</v>
      </c>
      <c r="D34" s="8" t="s">
        <v>275</v>
      </c>
      <c r="E34" s="9" t="s">
        <v>282</v>
      </c>
      <c r="F34" s="9" t="s">
        <v>283</v>
      </c>
      <c r="G34" s="9"/>
      <c r="H34" s="10" t="s">
        <v>233</v>
      </c>
      <c r="I34" s="48"/>
      <c r="J34" s="19"/>
      <c r="K34" s="19"/>
      <c r="L34" s="62"/>
      <c r="M34" s="19"/>
      <c r="N34" s="54"/>
    </row>
    <row r="35" spans="1:14" ht="30" x14ac:dyDescent="0.25">
      <c r="A35" s="8">
        <v>14444</v>
      </c>
      <c r="B35" s="8">
        <v>18</v>
      </c>
      <c r="C35" s="8" t="s">
        <v>249</v>
      </c>
      <c r="D35" s="8" t="s">
        <v>251</v>
      </c>
      <c r="E35" s="9" t="s">
        <v>284</v>
      </c>
      <c r="F35" s="9"/>
      <c r="G35" s="9"/>
      <c r="H35" s="10" t="s">
        <v>233</v>
      </c>
      <c r="I35" s="19"/>
      <c r="J35" s="19"/>
      <c r="K35" s="19"/>
      <c r="L35" s="83"/>
      <c r="M35" s="19"/>
      <c r="N35" s="54"/>
    </row>
    <row r="36" spans="1:14" ht="30" x14ac:dyDescent="0.25">
      <c r="A36" s="8">
        <v>14445</v>
      </c>
      <c r="B36" s="8">
        <v>19</v>
      </c>
      <c r="C36" s="8" t="s">
        <v>249</v>
      </c>
      <c r="D36" s="8" t="s">
        <v>272</v>
      </c>
      <c r="E36" s="9" t="s">
        <v>285</v>
      </c>
      <c r="F36" s="9" t="s">
        <v>286</v>
      </c>
      <c r="G36" s="9"/>
      <c r="H36" s="10" t="s">
        <v>233</v>
      </c>
      <c r="I36" s="19"/>
      <c r="J36" s="19"/>
      <c r="K36" s="19"/>
      <c r="L36" s="62"/>
      <c r="M36" s="19"/>
      <c r="N36" s="54"/>
    </row>
    <row r="37" spans="1:14" ht="30" x14ac:dyDescent="0.25">
      <c r="A37" s="8">
        <v>14695</v>
      </c>
      <c r="B37" s="8">
        <v>20</v>
      </c>
      <c r="C37" s="8" t="s">
        <v>249</v>
      </c>
      <c r="D37" s="8" t="s">
        <v>272</v>
      </c>
      <c r="E37" s="9" t="s">
        <v>287</v>
      </c>
      <c r="F37" s="9" t="s">
        <v>288</v>
      </c>
      <c r="G37" s="9"/>
      <c r="H37" s="10" t="s">
        <v>233</v>
      </c>
      <c r="I37" s="48"/>
      <c r="J37" s="19"/>
      <c r="K37" s="19"/>
      <c r="L37" s="62"/>
      <c r="M37" s="19"/>
      <c r="N37" s="54"/>
    </row>
    <row r="38" spans="1:14" ht="45" x14ac:dyDescent="0.25">
      <c r="A38" s="8">
        <v>14696</v>
      </c>
      <c r="B38" s="8">
        <v>21</v>
      </c>
      <c r="C38" s="8" t="s">
        <v>249</v>
      </c>
      <c r="D38" s="8" t="s">
        <v>251</v>
      </c>
      <c r="E38" s="9" t="s">
        <v>289</v>
      </c>
      <c r="F38" s="9"/>
      <c r="G38" s="9"/>
      <c r="H38" s="10" t="s">
        <v>233</v>
      </c>
      <c r="I38" s="48"/>
      <c r="J38" s="19"/>
      <c r="K38" s="19"/>
      <c r="L38" s="62"/>
      <c r="M38" s="19"/>
      <c r="N38" s="54"/>
    </row>
    <row r="39" spans="1:14" ht="30" x14ac:dyDescent="0.25">
      <c r="A39" s="8">
        <v>14446</v>
      </c>
      <c r="B39" s="8">
        <v>22</v>
      </c>
      <c r="C39" s="8" t="s">
        <v>249</v>
      </c>
      <c r="D39" s="8" t="s">
        <v>231</v>
      </c>
      <c r="E39" s="9" t="s">
        <v>290</v>
      </c>
      <c r="F39" s="9"/>
      <c r="G39" s="9"/>
      <c r="H39" s="10" t="s">
        <v>233</v>
      </c>
      <c r="I39" s="48"/>
      <c r="J39" s="19"/>
      <c r="K39" s="19"/>
      <c r="L39" s="62"/>
      <c r="M39" s="19"/>
      <c r="N39" s="54"/>
    </row>
    <row r="40" spans="1:14" ht="30" x14ac:dyDescent="0.25">
      <c r="A40" s="8">
        <v>14447</v>
      </c>
      <c r="B40" s="8">
        <v>23</v>
      </c>
      <c r="C40" s="8" t="s">
        <v>249</v>
      </c>
      <c r="D40" s="8" t="s">
        <v>251</v>
      </c>
      <c r="E40" s="9" t="s">
        <v>291</v>
      </c>
      <c r="F40" s="9"/>
      <c r="G40" s="9" t="s">
        <v>264</v>
      </c>
      <c r="H40" s="10" t="s">
        <v>233</v>
      </c>
      <c r="I40" s="48"/>
      <c r="J40" s="19"/>
      <c r="K40" s="19"/>
      <c r="L40" s="62"/>
      <c r="M40" s="19"/>
      <c r="N40" s="54"/>
    </row>
    <row r="41" spans="1:14" ht="30" outlineLevel="1" x14ac:dyDescent="0.25">
      <c r="A41" s="8">
        <v>14448</v>
      </c>
      <c r="B41" s="8">
        <v>24</v>
      </c>
      <c r="C41" s="8" t="s">
        <v>249</v>
      </c>
      <c r="D41" s="8" t="s">
        <v>251</v>
      </c>
      <c r="E41" s="9" t="s">
        <v>292</v>
      </c>
      <c r="F41" s="9"/>
      <c r="G41" s="9" t="s">
        <v>264</v>
      </c>
      <c r="H41" s="10" t="s">
        <v>233</v>
      </c>
      <c r="I41" s="48"/>
      <c r="J41" s="19"/>
      <c r="K41" s="19"/>
      <c r="L41" s="62"/>
      <c r="M41" s="19"/>
      <c r="N41" s="54"/>
    </row>
    <row r="42" spans="1:14" ht="30" outlineLevel="1" x14ac:dyDescent="0.25">
      <c r="A42" s="8">
        <v>14449</v>
      </c>
      <c r="B42" s="8">
        <v>25</v>
      </c>
      <c r="C42" s="8" t="s">
        <v>249</v>
      </c>
      <c r="D42" s="8" t="s">
        <v>251</v>
      </c>
      <c r="E42" s="9" t="s">
        <v>293</v>
      </c>
      <c r="F42" s="9"/>
      <c r="G42" s="9" t="s">
        <v>264</v>
      </c>
      <c r="H42" s="10" t="s">
        <v>233</v>
      </c>
      <c r="I42" s="48"/>
      <c r="J42" s="19"/>
      <c r="K42" s="19"/>
      <c r="L42" s="85"/>
      <c r="M42" s="19"/>
      <c r="N42" s="54"/>
    </row>
    <row r="43" spans="1:14" ht="30" outlineLevel="1" x14ac:dyDescent="0.25">
      <c r="A43" s="8">
        <v>14450</v>
      </c>
      <c r="B43" s="8">
        <v>26</v>
      </c>
      <c r="C43" s="8" t="s">
        <v>249</v>
      </c>
      <c r="D43" s="8" t="s">
        <v>255</v>
      </c>
      <c r="E43" s="9" t="s">
        <v>294</v>
      </c>
      <c r="F43" s="9"/>
      <c r="G43" s="9" t="s">
        <v>264</v>
      </c>
      <c r="H43" s="10" t="s">
        <v>233</v>
      </c>
      <c r="I43" s="48"/>
      <c r="J43" s="19"/>
      <c r="K43" s="19"/>
      <c r="L43" s="62"/>
      <c r="M43" s="19"/>
      <c r="N43" s="54"/>
    </row>
    <row r="44" spans="1:14" ht="30" outlineLevel="1" x14ac:dyDescent="0.25">
      <c r="A44" s="8">
        <v>14451</v>
      </c>
      <c r="B44" s="8">
        <v>27</v>
      </c>
      <c r="C44" s="8" t="s">
        <v>249</v>
      </c>
      <c r="D44" s="8" t="s">
        <v>251</v>
      </c>
      <c r="E44" s="9" t="s">
        <v>295</v>
      </c>
      <c r="F44" s="9"/>
      <c r="G44" s="9" t="s">
        <v>264</v>
      </c>
      <c r="H44" s="10" t="s">
        <v>233</v>
      </c>
      <c r="I44" s="48"/>
      <c r="J44" s="19"/>
      <c r="K44" s="19"/>
      <c r="L44" s="62"/>
      <c r="M44" s="19"/>
      <c r="N44" s="54"/>
    </row>
    <row r="45" spans="1:14" ht="30" outlineLevel="1" x14ac:dyDescent="0.25">
      <c r="A45" s="8">
        <v>14452</v>
      </c>
      <c r="B45" s="8">
        <v>28</v>
      </c>
      <c r="C45" s="8" t="s">
        <v>249</v>
      </c>
      <c r="D45" s="8" t="s">
        <v>251</v>
      </c>
      <c r="E45" s="9" t="s">
        <v>296</v>
      </c>
      <c r="F45" s="9"/>
      <c r="G45" s="9" t="s">
        <v>264</v>
      </c>
      <c r="H45" s="10" t="s">
        <v>233</v>
      </c>
      <c r="I45" s="48"/>
      <c r="J45" s="19"/>
      <c r="K45" s="19"/>
      <c r="L45" s="62"/>
      <c r="M45" s="19"/>
      <c r="N45" s="54"/>
    </row>
    <row r="46" spans="1:14" ht="30" outlineLevel="1" x14ac:dyDescent="0.25">
      <c r="A46" s="8">
        <v>14453</v>
      </c>
      <c r="B46" s="8">
        <v>29</v>
      </c>
      <c r="C46" s="8" t="s">
        <v>249</v>
      </c>
      <c r="D46" s="8" t="s">
        <v>251</v>
      </c>
      <c r="E46" s="9" t="s">
        <v>297</v>
      </c>
      <c r="F46" s="9"/>
      <c r="G46" s="9" t="s">
        <v>264</v>
      </c>
      <c r="H46" s="10" t="s">
        <v>233</v>
      </c>
      <c r="I46" s="48"/>
      <c r="J46" s="19"/>
      <c r="K46" s="19"/>
      <c r="L46" s="62"/>
      <c r="M46" s="19"/>
      <c r="N46" s="54"/>
    </row>
    <row r="47" spans="1:14" ht="30" outlineLevel="1" x14ac:dyDescent="0.25">
      <c r="A47" s="8">
        <v>14454</v>
      </c>
      <c r="B47" s="8">
        <v>30</v>
      </c>
      <c r="C47" s="8" t="s">
        <v>249</v>
      </c>
      <c r="D47" s="8" t="s">
        <v>268</v>
      </c>
      <c r="E47" s="9" t="s">
        <v>298</v>
      </c>
      <c r="F47" s="9"/>
      <c r="G47" s="9" t="s">
        <v>264</v>
      </c>
      <c r="H47" s="10" t="s">
        <v>233</v>
      </c>
      <c r="I47" s="48"/>
      <c r="J47" s="19"/>
      <c r="K47" s="19"/>
      <c r="L47" s="83"/>
      <c r="M47" s="19"/>
      <c r="N47" s="54"/>
    </row>
    <row r="48" spans="1:14" ht="30" outlineLevel="1" x14ac:dyDescent="0.25">
      <c r="A48" s="8">
        <v>14455</v>
      </c>
      <c r="B48" s="8">
        <v>31</v>
      </c>
      <c r="C48" s="8" t="s">
        <v>249</v>
      </c>
      <c r="D48" s="8" t="s">
        <v>270</v>
      </c>
      <c r="E48" s="9" t="s">
        <v>299</v>
      </c>
      <c r="F48" s="9"/>
      <c r="G48" s="9" t="s">
        <v>264</v>
      </c>
      <c r="H48" s="10" t="s">
        <v>233</v>
      </c>
      <c r="I48" s="48"/>
      <c r="J48" s="19"/>
      <c r="K48" s="19"/>
      <c r="L48" s="62"/>
      <c r="M48" s="19"/>
      <c r="N48" s="54"/>
    </row>
    <row r="49" spans="1:14" ht="30" outlineLevel="1" x14ac:dyDescent="0.25">
      <c r="A49" s="8">
        <v>14582</v>
      </c>
      <c r="B49" s="8">
        <v>32</v>
      </c>
      <c r="C49" s="8" t="s">
        <v>249</v>
      </c>
      <c r="D49" s="8" t="s">
        <v>231</v>
      </c>
      <c r="E49" s="9" t="s">
        <v>300</v>
      </c>
      <c r="F49" s="9"/>
      <c r="G49" s="9" t="s">
        <v>264</v>
      </c>
      <c r="H49" s="10" t="s">
        <v>233</v>
      </c>
      <c r="I49" s="48"/>
      <c r="J49" s="19"/>
      <c r="K49" s="19"/>
      <c r="L49" s="62"/>
      <c r="M49" s="19"/>
      <c r="N49" s="54"/>
    </row>
    <row r="50" spans="1:14" ht="30" outlineLevel="1" x14ac:dyDescent="0.25">
      <c r="A50" s="8">
        <v>14583</v>
      </c>
      <c r="B50" s="8">
        <v>33</v>
      </c>
      <c r="C50" s="8" t="s">
        <v>249</v>
      </c>
      <c r="D50" s="8" t="s">
        <v>251</v>
      </c>
      <c r="E50" s="9" t="s">
        <v>301</v>
      </c>
      <c r="F50" s="9"/>
      <c r="G50" s="9" t="s">
        <v>264</v>
      </c>
      <c r="H50" s="10" t="s">
        <v>233</v>
      </c>
      <c r="I50" s="48"/>
      <c r="J50" s="19"/>
      <c r="K50" s="19"/>
      <c r="L50" s="62"/>
      <c r="M50" s="19"/>
      <c r="N50" s="54"/>
    </row>
    <row r="51" spans="1:14" ht="30" outlineLevel="1" x14ac:dyDescent="0.25">
      <c r="A51" s="8">
        <v>14584</v>
      </c>
      <c r="B51" s="8">
        <v>34</v>
      </c>
      <c r="C51" s="8" t="s">
        <v>249</v>
      </c>
      <c r="D51" s="8" t="s">
        <v>251</v>
      </c>
      <c r="E51" s="9" t="s">
        <v>302</v>
      </c>
      <c r="F51" s="9"/>
      <c r="G51" s="9" t="s">
        <v>264</v>
      </c>
      <c r="H51" s="10" t="s">
        <v>233</v>
      </c>
      <c r="I51" s="48"/>
      <c r="J51" s="19"/>
      <c r="K51" s="19"/>
      <c r="L51" s="62"/>
      <c r="M51" s="19"/>
      <c r="N51" s="54"/>
    </row>
    <row r="52" spans="1:14" ht="30" outlineLevel="1" x14ac:dyDescent="0.25">
      <c r="A52" s="8">
        <v>14585</v>
      </c>
      <c r="B52" s="8">
        <v>35</v>
      </c>
      <c r="C52" s="8" t="s">
        <v>249</v>
      </c>
      <c r="D52" s="8" t="s">
        <v>255</v>
      </c>
      <c r="E52" s="9" t="s">
        <v>303</v>
      </c>
      <c r="F52" s="9"/>
      <c r="G52" s="9" t="s">
        <v>264</v>
      </c>
      <c r="H52" s="10" t="s">
        <v>233</v>
      </c>
      <c r="I52" s="48"/>
      <c r="J52" s="19"/>
      <c r="K52" s="19"/>
      <c r="L52" s="62"/>
      <c r="M52" s="19"/>
      <c r="N52" s="54"/>
    </row>
    <row r="53" spans="1:14" ht="30" outlineLevel="1" x14ac:dyDescent="0.25">
      <c r="A53" s="8">
        <v>14586</v>
      </c>
      <c r="B53" s="8">
        <v>36</v>
      </c>
      <c r="C53" s="8" t="s">
        <v>249</v>
      </c>
      <c r="D53" s="8" t="s">
        <v>251</v>
      </c>
      <c r="E53" s="9" t="s">
        <v>304</v>
      </c>
      <c r="F53" s="9"/>
      <c r="G53" s="9" t="s">
        <v>264</v>
      </c>
      <c r="H53" s="10" t="s">
        <v>247</v>
      </c>
      <c r="I53" s="48"/>
      <c r="J53" s="19"/>
      <c r="K53" s="19"/>
      <c r="L53" s="62"/>
      <c r="M53" s="19"/>
      <c r="N53" s="54"/>
    </row>
    <row r="54" spans="1:14" ht="30" outlineLevel="1" x14ac:dyDescent="0.25">
      <c r="A54" s="8">
        <v>14587</v>
      </c>
      <c r="B54" s="8">
        <v>37</v>
      </c>
      <c r="C54" s="8" t="s">
        <v>249</v>
      </c>
      <c r="D54" s="8" t="s">
        <v>251</v>
      </c>
      <c r="E54" s="9" t="s">
        <v>305</v>
      </c>
      <c r="F54" s="9"/>
      <c r="G54" s="9" t="s">
        <v>264</v>
      </c>
      <c r="H54" s="10" t="s">
        <v>233</v>
      </c>
      <c r="I54" s="48"/>
      <c r="J54" s="19"/>
      <c r="K54" s="19"/>
      <c r="L54" s="62"/>
      <c r="M54" s="19"/>
      <c r="N54" s="54"/>
    </row>
    <row r="55" spans="1:14" ht="30" outlineLevel="1" x14ac:dyDescent="0.25">
      <c r="A55" s="8">
        <v>14588</v>
      </c>
      <c r="B55" s="8">
        <v>38</v>
      </c>
      <c r="C55" s="8" t="s">
        <v>249</v>
      </c>
      <c r="D55" s="8" t="s">
        <v>251</v>
      </c>
      <c r="E55" s="9" t="s">
        <v>306</v>
      </c>
      <c r="F55" s="9"/>
      <c r="G55" s="9" t="s">
        <v>264</v>
      </c>
      <c r="H55" s="10" t="s">
        <v>233</v>
      </c>
      <c r="I55" s="48"/>
      <c r="J55" s="19"/>
      <c r="K55" s="19"/>
      <c r="L55" s="62"/>
      <c r="M55" s="19"/>
      <c r="N55" s="54"/>
    </row>
    <row r="56" spans="1:14" ht="30" outlineLevel="1" x14ac:dyDescent="0.25">
      <c r="A56" s="8">
        <v>14589</v>
      </c>
      <c r="B56" s="8">
        <v>39</v>
      </c>
      <c r="C56" s="8" t="s">
        <v>249</v>
      </c>
      <c r="D56" s="8" t="s">
        <v>268</v>
      </c>
      <c r="E56" s="9" t="s">
        <v>307</v>
      </c>
      <c r="F56" s="9"/>
      <c r="G56" s="9" t="s">
        <v>264</v>
      </c>
      <c r="H56" s="10" t="s">
        <v>233</v>
      </c>
      <c r="I56" s="48"/>
      <c r="J56" s="19"/>
      <c r="K56" s="19"/>
      <c r="L56" s="62"/>
      <c r="M56" s="19"/>
      <c r="N56" s="54"/>
    </row>
    <row r="57" spans="1:14" ht="30" outlineLevel="1" x14ac:dyDescent="0.25">
      <c r="A57" s="8">
        <v>14590</v>
      </c>
      <c r="B57" s="8">
        <v>40</v>
      </c>
      <c r="C57" s="8" t="s">
        <v>249</v>
      </c>
      <c r="D57" s="8" t="s">
        <v>270</v>
      </c>
      <c r="E57" s="9" t="s">
        <v>308</v>
      </c>
      <c r="F57" s="9"/>
      <c r="G57" s="9" t="s">
        <v>264</v>
      </c>
      <c r="H57" s="10" t="s">
        <v>233</v>
      </c>
      <c r="I57" s="48"/>
      <c r="J57" s="19"/>
      <c r="K57" s="19"/>
      <c r="L57" s="62"/>
      <c r="M57" s="19"/>
      <c r="N57" s="54"/>
    </row>
    <row r="58" spans="1:14" ht="45" x14ac:dyDescent="0.25">
      <c r="A58" s="8">
        <v>14456</v>
      </c>
      <c r="B58" s="8">
        <v>41</v>
      </c>
      <c r="C58" s="8" t="s">
        <v>249</v>
      </c>
      <c r="D58" s="8" t="s">
        <v>257</v>
      </c>
      <c r="E58" s="9" t="s">
        <v>309</v>
      </c>
      <c r="F58" s="14">
        <v>13000</v>
      </c>
      <c r="G58" s="9" t="s">
        <v>264</v>
      </c>
      <c r="H58" s="10" t="s">
        <v>233</v>
      </c>
      <c r="I58" s="48"/>
      <c r="J58" s="19"/>
      <c r="K58" s="19"/>
      <c r="L58" s="62"/>
      <c r="M58" s="19"/>
      <c r="N58" s="54"/>
    </row>
    <row r="59" spans="1:14" ht="45" x14ac:dyDescent="0.25">
      <c r="A59" s="8">
        <v>14766</v>
      </c>
      <c r="B59" s="8">
        <v>42</v>
      </c>
      <c r="C59" s="8" t="s">
        <v>249</v>
      </c>
      <c r="D59" s="8" t="s">
        <v>257</v>
      </c>
      <c r="E59" s="9" t="s">
        <v>310</v>
      </c>
      <c r="F59" s="9"/>
      <c r="G59" s="9"/>
      <c r="H59" s="10" t="s">
        <v>233</v>
      </c>
      <c r="I59" s="48"/>
      <c r="J59" s="19"/>
      <c r="K59" s="19"/>
      <c r="L59" s="62"/>
      <c r="M59" s="19"/>
      <c r="N59" s="54"/>
    </row>
    <row r="60" spans="1:14" ht="105" x14ac:dyDescent="0.25">
      <c r="A60" s="8">
        <v>14697</v>
      </c>
      <c r="B60" s="8">
        <v>43</v>
      </c>
      <c r="C60" s="8" t="s">
        <v>249</v>
      </c>
      <c r="D60" s="8" t="s">
        <v>311</v>
      </c>
      <c r="E60" s="9" t="s">
        <v>312</v>
      </c>
      <c r="F60" s="9" t="s">
        <v>313</v>
      </c>
      <c r="G60" s="9"/>
      <c r="H60" s="10" t="s">
        <v>233</v>
      </c>
      <c r="I60" s="48"/>
      <c r="J60" s="19"/>
      <c r="K60" s="19"/>
      <c r="L60" s="62"/>
      <c r="M60" s="19"/>
      <c r="N60" s="54"/>
    </row>
    <row r="61" spans="1:14" ht="30" x14ac:dyDescent="0.25">
      <c r="A61" s="8">
        <v>14458</v>
      </c>
      <c r="B61" s="8">
        <v>44</v>
      </c>
      <c r="C61" s="8" t="s">
        <v>249</v>
      </c>
      <c r="D61" s="8" t="s">
        <v>257</v>
      </c>
      <c r="E61" s="9" t="s">
        <v>314</v>
      </c>
      <c r="F61" s="9" t="s">
        <v>315</v>
      </c>
      <c r="G61" s="9"/>
      <c r="H61" s="10" t="s">
        <v>233</v>
      </c>
      <c r="I61" s="48"/>
      <c r="J61" s="19"/>
      <c r="K61" s="19"/>
      <c r="L61" s="62"/>
      <c r="M61" s="19"/>
      <c r="N61" s="54"/>
    </row>
    <row r="62" spans="1:14" ht="30" x14ac:dyDescent="0.25">
      <c r="A62" s="8">
        <v>14459</v>
      </c>
      <c r="B62" s="8">
        <v>45</v>
      </c>
      <c r="C62" s="8" t="s">
        <v>249</v>
      </c>
      <c r="D62" s="8" t="s">
        <v>257</v>
      </c>
      <c r="E62" s="9" t="s">
        <v>316</v>
      </c>
      <c r="F62" s="14">
        <v>11500</v>
      </c>
      <c r="G62" s="9"/>
      <c r="H62" s="10" t="s">
        <v>233</v>
      </c>
      <c r="I62" s="48"/>
      <c r="J62" s="19"/>
      <c r="K62" s="19"/>
      <c r="L62" s="62"/>
      <c r="M62" s="19"/>
      <c r="N62" s="54"/>
    </row>
    <row r="63" spans="1:14" ht="60" x14ac:dyDescent="0.25">
      <c r="A63" s="8">
        <v>14698</v>
      </c>
      <c r="B63" s="8">
        <v>46</v>
      </c>
      <c r="C63" s="8" t="s">
        <v>249</v>
      </c>
      <c r="D63" s="8" t="s">
        <v>311</v>
      </c>
      <c r="E63" s="9" t="s">
        <v>317</v>
      </c>
      <c r="F63" s="9" t="s">
        <v>318</v>
      </c>
      <c r="G63" s="9"/>
      <c r="H63" s="10" t="s">
        <v>233</v>
      </c>
      <c r="I63" s="48"/>
      <c r="J63" s="19"/>
      <c r="K63" s="19"/>
      <c r="L63" s="62"/>
      <c r="M63" s="19"/>
      <c r="N63" s="54"/>
    </row>
    <row r="64" spans="1:14" ht="60" x14ac:dyDescent="0.25">
      <c r="A64" s="8">
        <v>14764</v>
      </c>
      <c r="B64" s="8">
        <v>47</v>
      </c>
      <c r="C64" s="8" t="s">
        <v>249</v>
      </c>
      <c r="D64" s="8" t="s">
        <v>272</v>
      </c>
      <c r="E64" s="9" t="s">
        <v>319</v>
      </c>
      <c r="F64" s="9" t="s">
        <v>320</v>
      </c>
      <c r="G64" s="9"/>
      <c r="H64" s="10" t="s">
        <v>233</v>
      </c>
      <c r="I64" s="48"/>
      <c r="J64" s="19"/>
      <c r="K64" s="19"/>
      <c r="L64" s="62"/>
      <c r="M64" s="19"/>
      <c r="N64" s="54"/>
    </row>
    <row r="65" spans="1:14" ht="90" x14ac:dyDescent="0.25">
      <c r="A65" s="8">
        <v>14748</v>
      </c>
      <c r="B65" s="8">
        <v>48</v>
      </c>
      <c r="C65" s="8" t="s">
        <v>249</v>
      </c>
      <c r="D65" s="8" t="s">
        <v>257</v>
      </c>
      <c r="E65" s="9" t="s">
        <v>321</v>
      </c>
      <c r="F65" s="9"/>
      <c r="G65" s="9" t="s">
        <v>322</v>
      </c>
      <c r="H65" s="10" t="s">
        <v>233</v>
      </c>
      <c r="I65" s="48"/>
      <c r="J65" s="19"/>
      <c r="K65" s="19"/>
      <c r="L65" s="62"/>
      <c r="M65" s="19"/>
      <c r="N65" s="54"/>
    </row>
    <row r="66" spans="1:14" ht="90" x14ac:dyDescent="0.25">
      <c r="A66" s="8">
        <v>14761</v>
      </c>
      <c r="B66" s="8">
        <v>49</v>
      </c>
      <c r="C66" s="8" t="s">
        <v>249</v>
      </c>
      <c r="D66" s="8" t="s">
        <v>251</v>
      </c>
      <c r="E66" s="9" t="s">
        <v>323</v>
      </c>
      <c r="F66" s="9"/>
      <c r="G66" s="9" t="s">
        <v>322</v>
      </c>
      <c r="H66" s="10" t="s">
        <v>233</v>
      </c>
      <c r="I66" s="48"/>
      <c r="J66" s="19"/>
      <c r="K66" s="19"/>
      <c r="L66" s="62"/>
      <c r="M66" s="19"/>
      <c r="N66" s="54"/>
    </row>
    <row r="67" spans="1:14" ht="45" x14ac:dyDescent="0.25">
      <c r="A67" s="8">
        <v>14751</v>
      </c>
      <c r="B67" s="8">
        <v>50</v>
      </c>
      <c r="C67" s="8" t="s">
        <v>249</v>
      </c>
      <c r="D67" s="8" t="s">
        <v>272</v>
      </c>
      <c r="E67" s="9" t="s">
        <v>324</v>
      </c>
      <c r="F67" s="9" t="s">
        <v>325</v>
      </c>
      <c r="G67" s="9"/>
      <c r="H67" s="10" t="s">
        <v>233</v>
      </c>
      <c r="I67" s="48"/>
      <c r="J67" s="19"/>
      <c r="K67" s="19"/>
      <c r="L67" s="62"/>
      <c r="M67" s="19"/>
      <c r="N67" s="54"/>
    </row>
    <row r="68" spans="1:14" ht="30" x14ac:dyDescent="0.25">
      <c r="A68" s="8">
        <v>14467</v>
      </c>
      <c r="B68" s="8">
        <v>51</v>
      </c>
      <c r="C68" s="8" t="s">
        <v>249</v>
      </c>
      <c r="D68" s="8" t="s">
        <v>257</v>
      </c>
      <c r="E68" s="9" t="s">
        <v>326</v>
      </c>
      <c r="F68" s="14">
        <v>11500</v>
      </c>
      <c r="G68" s="9"/>
      <c r="H68" s="10" t="s">
        <v>233</v>
      </c>
      <c r="I68" s="48"/>
      <c r="J68" s="19"/>
      <c r="K68" s="19"/>
      <c r="L68" s="62"/>
      <c r="M68" s="19"/>
      <c r="N68" s="54"/>
    </row>
    <row r="69" spans="1:14" ht="60" x14ac:dyDescent="0.25">
      <c r="A69" s="8">
        <v>14700</v>
      </c>
      <c r="B69" s="8">
        <v>52</v>
      </c>
      <c r="C69" s="8" t="s">
        <v>249</v>
      </c>
      <c r="D69" s="8" t="s">
        <v>272</v>
      </c>
      <c r="E69" s="9" t="s">
        <v>327</v>
      </c>
      <c r="F69" s="9" t="s">
        <v>328</v>
      </c>
      <c r="G69" s="9"/>
      <c r="H69" s="10" t="s">
        <v>233</v>
      </c>
      <c r="I69" s="48"/>
      <c r="J69" s="19"/>
      <c r="K69" s="19"/>
      <c r="L69" s="62"/>
      <c r="M69" s="19"/>
      <c r="N69" s="54"/>
    </row>
    <row r="70" spans="1:14" ht="30" x14ac:dyDescent="0.25">
      <c r="A70" s="8">
        <v>14468</v>
      </c>
      <c r="B70" s="8">
        <v>53</v>
      </c>
      <c r="C70" s="8" t="s">
        <v>249</v>
      </c>
      <c r="D70" s="8" t="s">
        <v>231</v>
      </c>
      <c r="E70" s="9" t="s">
        <v>329</v>
      </c>
      <c r="F70" s="9"/>
      <c r="G70" s="9"/>
      <c r="H70" s="10" t="s">
        <v>233</v>
      </c>
      <c r="I70" s="48"/>
      <c r="J70" s="19"/>
      <c r="K70" s="19"/>
      <c r="L70" s="62"/>
      <c r="M70" s="19"/>
      <c r="N70" s="54"/>
    </row>
    <row r="71" spans="1:14" ht="45" x14ac:dyDescent="0.25">
      <c r="A71" s="8">
        <v>14469</v>
      </c>
      <c r="B71" s="8">
        <v>54</v>
      </c>
      <c r="C71" s="8" t="s">
        <v>249</v>
      </c>
      <c r="D71" s="8" t="s">
        <v>231</v>
      </c>
      <c r="E71" s="9" t="s">
        <v>330</v>
      </c>
      <c r="F71" s="9"/>
      <c r="G71" s="9" t="s">
        <v>264</v>
      </c>
      <c r="H71" s="10" t="s">
        <v>233</v>
      </c>
      <c r="I71" s="19"/>
      <c r="J71" s="19"/>
      <c r="K71" s="19"/>
      <c r="L71" s="62"/>
      <c r="M71" s="19"/>
      <c r="N71" s="54"/>
    </row>
    <row r="72" spans="1:14" ht="75" x14ac:dyDescent="0.25">
      <c r="A72" s="8">
        <v>14470</v>
      </c>
      <c r="B72" s="8">
        <v>55</v>
      </c>
      <c r="C72" s="8" t="s">
        <v>249</v>
      </c>
      <c r="D72" s="8" t="s">
        <v>257</v>
      </c>
      <c r="E72" s="9" t="s">
        <v>331</v>
      </c>
      <c r="F72" s="14">
        <v>12500</v>
      </c>
      <c r="G72" s="9" t="s">
        <v>264</v>
      </c>
      <c r="H72" s="10" t="s">
        <v>233</v>
      </c>
      <c r="I72" s="48"/>
      <c r="J72" s="19"/>
      <c r="K72" s="19"/>
      <c r="L72" s="62"/>
      <c r="M72" s="19"/>
      <c r="N72" s="54"/>
    </row>
    <row r="73" spans="1:14" ht="60" x14ac:dyDescent="0.25">
      <c r="A73" s="8">
        <v>14473</v>
      </c>
      <c r="B73" s="8">
        <v>56</v>
      </c>
      <c r="C73" s="8" t="s">
        <v>249</v>
      </c>
      <c r="D73" s="8" t="s">
        <v>251</v>
      </c>
      <c r="E73" s="9" t="s">
        <v>332</v>
      </c>
      <c r="F73" s="9"/>
      <c r="G73" s="9"/>
      <c r="H73" s="10" t="s">
        <v>233</v>
      </c>
      <c r="I73" s="48"/>
      <c r="J73" s="19"/>
      <c r="K73" s="19"/>
      <c r="L73" s="62"/>
      <c r="M73" s="19"/>
      <c r="N73" s="54"/>
    </row>
    <row r="74" spans="1:14" ht="30" x14ac:dyDescent="0.25">
      <c r="A74" s="8">
        <v>14701</v>
      </c>
      <c r="B74" s="8">
        <v>57</v>
      </c>
      <c r="C74" s="8" t="s">
        <v>249</v>
      </c>
      <c r="D74" s="8" t="s">
        <v>257</v>
      </c>
      <c r="E74" s="9" t="s">
        <v>333</v>
      </c>
      <c r="F74" s="9"/>
      <c r="G74" s="9"/>
      <c r="H74" s="10" t="s">
        <v>233</v>
      </c>
      <c r="I74" s="48"/>
      <c r="J74" s="19"/>
      <c r="K74" s="19"/>
      <c r="L74" s="62"/>
      <c r="M74" s="19"/>
      <c r="N74" s="54"/>
    </row>
    <row r="75" spans="1:14" ht="30" x14ac:dyDescent="0.25">
      <c r="A75" s="8">
        <v>14702</v>
      </c>
      <c r="B75" s="8">
        <v>58</v>
      </c>
      <c r="C75" s="8" t="s">
        <v>249</v>
      </c>
      <c r="D75" s="8" t="s">
        <v>272</v>
      </c>
      <c r="E75" s="9" t="s">
        <v>334</v>
      </c>
      <c r="F75" s="9" t="s">
        <v>250</v>
      </c>
      <c r="G75" s="9"/>
      <c r="H75" s="10" t="s">
        <v>233</v>
      </c>
      <c r="I75" s="48"/>
      <c r="J75" s="19"/>
      <c r="K75" s="19"/>
      <c r="L75" s="62"/>
      <c r="M75" s="19"/>
      <c r="N75" s="54"/>
    </row>
    <row r="76" spans="1:14" ht="30" x14ac:dyDescent="0.25">
      <c r="A76" s="8">
        <v>14703</v>
      </c>
      <c r="B76" s="8">
        <v>59</v>
      </c>
      <c r="C76" s="8" t="s">
        <v>249</v>
      </c>
      <c r="D76" s="8" t="s">
        <v>257</v>
      </c>
      <c r="E76" s="9" t="s">
        <v>335</v>
      </c>
      <c r="F76" s="14">
        <v>12000</v>
      </c>
      <c r="G76" s="9"/>
      <c r="H76" s="10" t="s">
        <v>233</v>
      </c>
      <c r="I76" s="48"/>
      <c r="J76" s="19"/>
      <c r="K76" s="19"/>
      <c r="L76" s="62"/>
      <c r="M76" s="19"/>
      <c r="N76" s="54"/>
    </row>
    <row r="77" spans="1:14" ht="30" x14ac:dyDescent="0.25">
      <c r="A77" s="8">
        <v>14704</v>
      </c>
      <c r="B77" s="8">
        <v>60</v>
      </c>
      <c r="C77" s="8" t="s">
        <v>249</v>
      </c>
      <c r="D77" s="8" t="s">
        <v>272</v>
      </c>
      <c r="E77" s="9" t="s">
        <v>336</v>
      </c>
      <c r="F77" s="9" t="s">
        <v>337</v>
      </c>
      <c r="G77" s="9"/>
      <c r="H77" s="10" t="s">
        <v>233</v>
      </c>
      <c r="I77" s="48"/>
      <c r="J77" s="19"/>
      <c r="K77" s="19"/>
      <c r="L77" s="62"/>
      <c r="M77" s="19"/>
      <c r="N77" s="54"/>
    </row>
    <row r="78" spans="1:14" ht="45" x14ac:dyDescent="0.25">
      <c r="A78" s="8">
        <v>14705</v>
      </c>
      <c r="B78" s="8">
        <v>61</v>
      </c>
      <c r="C78" s="8" t="s">
        <v>249</v>
      </c>
      <c r="D78" s="8" t="s">
        <v>257</v>
      </c>
      <c r="E78" s="9" t="s">
        <v>338</v>
      </c>
      <c r="F78" s="9"/>
      <c r="G78" s="9"/>
      <c r="H78" s="10" t="s">
        <v>233</v>
      </c>
      <c r="I78" s="48"/>
      <c r="J78" s="19"/>
      <c r="K78" s="19"/>
      <c r="L78" s="62"/>
      <c r="M78" s="19"/>
      <c r="N78" s="54"/>
    </row>
    <row r="79" spans="1:14" ht="30" x14ac:dyDescent="0.25">
      <c r="A79" s="8">
        <v>14706</v>
      </c>
      <c r="B79" s="8">
        <v>62</v>
      </c>
      <c r="C79" s="8" t="s">
        <v>249</v>
      </c>
      <c r="D79" s="8" t="s">
        <v>257</v>
      </c>
      <c r="E79" s="9" t="s">
        <v>339</v>
      </c>
      <c r="F79" s="9"/>
      <c r="G79" s="9"/>
      <c r="H79" s="10" t="s">
        <v>233</v>
      </c>
      <c r="I79" s="48"/>
      <c r="J79" s="19"/>
      <c r="K79" s="19"/>
      <c r="L79" s="62"/>
      <c r="M79" s="19"/>
      <c r="N79" s="54"/>
    </row>
    <row r="80" spans="1:14" ht="30" x14ac:dyDescent="0.25">
      <c r="A80" s="8">
        <v>14742</v>
      </c>
      <c r="B80" s="8">
        <v>63</v>
      </c>
      <c r="C80" s="8" t="s">
        <v>249</v>
      </c>
      <c r="D80" s="8" t="s">
        <v>340</v>
      </c>
      <c r="E80" s="9" t="s">
        <v>341</v>
      </c>
      <c r="F80" s="9"/>
      <c r="G80" s="9"/>
      <c r="H80" s="10" t="s">
        <v>233</v>
      </c>
      <c r="I80" s="48"/>
      <c r="J80" s="19"/>
      <c r="K80" s="19"/>
      <c r="L80" s="62"/>
      <c r="M80" s="19"/>
      <c r="N80" s="54"/>
    </row>
    <row r="81" spans="1:14" ht="45" x14ac:dyDescent="0.25">
      <c r="A81" s="8">
        <v>14743</v>
      </c>
      <c r="B81" s="8">
        <v>64</v>
      </c>
      <c r="C81" s="8" t="s">
        <v>249</v>
      </c>
      <c r="D81" s="8" t="s">
        <v>340</v>
      </c>
      <c r="E81" s="9" t="s">
        <v>342</v>
      </c>
      <c r="F81" s="9"/>
      <c r="G81" s="9"/>
      <c r="H81" s="10" t="s">
        <v>233</v>
      </c>
      <c r="I81" s="48"/>
      <c r="J81" s="19"/>
      <c r="K81" s="19"/>
      <c r="L81" s="62"/>
      <c r="M81" s="19"/>
      <c r="N81" s="54"/>
    </row>
    <row r="82" spans="1:14" ht="30" x14ac:dyDescent="0.25">
      <c r="A82" s="8">
        <v>14744</v>
      </c>
      <c r="B82" s="8">
        <v>65</v>
      </c>
      <c r="C82" s="8" t="s">
        <v>249</v>
      </c>
      <c r="D82" s="8" t="s">
        <v>340</v>
      </c>
      <c r="E82" s="9" t="s">
        <v>343</v>
      </c>
      <c r="F82" s="9"/>
      <c r="G82" s="9"/>
      <c r="H82" s="10" t="s">
        <v>233</v>
      </c>
      <c r="I82" s="48"/>
      <c r="J82" s="19"/>
      <c r="K82" s="19"/>
      <c r="L82" s="62"/>
      <c r="M82" s="19"/>
      <c r="N82" s="54"/>
    </row>
    <row r="83" spans="1:14" ht="45" x14ac:dyDescent="0.25">
      <c r="A83" s="8">
        <v>14745</v>
      </c>
      <c r="B83" s="8">
        <v>66</v>
      </c>
      <c r="C83" s="8" t="s">
        <v>249</v>
      </c>
      <c r="D83" s="8" t="s">
        <v>340</v>
      </c>
      <c r="E83" s="9" t="s">
        <v>344</v>
      </c>
      <c r="F83" s="9"/>
      <c r="G83" s="9"/>
      <c r="H83" s="10" t="s">
        <v>233</v>
      </c>
      <c r="I83" s="48"/>
      <c r="J83" s="19"/>
      <c r="K83" s="19"/>
      <c r="L83" s="62"/>
      <c r="M83" s="19"/>
      <c r="N83" s="54"/>
    </row>
    <row r="84" spans="1:14" ht="45" x14ac:dyDescent="0.25">
      <c r="A84" s="8">
        <v>14746</v>
      </c>
      <c r="B84" s="8">
        <v>67</v>
      </c>
      <c r="C84" s="8" t="s">
        <v>249</v>
      </c>
      <c r="D84" s="8" t="s">
        <v>340</v>
      </c>
      <c r="E84" s="9" t="s">
        <v>345</v>
      </c>
      <c r="F84" s="9"/>
      <c r="G84" s="9"/>
      <c r="H84" s="10" t="s">
        <v>233</v>
      </c>
      <c r="I84" s="48"/>
      <c r="J84" s="19"/>
      <c r="K84" s="19"/>
      <c r="L84" s="62"/>
      <c r="M84" s="19"/>
      <c r="N84" s="54"/>
    </row>
    <row r="85" spans="1:14" ht="45" x14ac:dyDescent="0.25">
      <c r="A85" s="8">
        <v>14747</v>
      </c>
      <c r="B85" s="8">
        <v>68</v>
      </c>
      <c r="C85" s="8" t="s">
        <v>249</v>
      </c>
      <c r="D85" s="8" t="s">
        <v>340</v>
      </c>
      <c r="E85" s="9" t="s">
        <v>346</v>
      </c>
      <c r="F85" s="9"/>
      <c r="G85" s="9"/>
      <c r="H85" s="10" t="s">
        <v>233</v>
      </c>
      <c r="I85" s="48"/>
      <c r="J85" s="19"/>
      <c r="K85" s="19"/>
      <c r="L85" s="62"/>
      <c r="M85" s="19"/>
      <c r="N85" s="54"/>
    </row>
    <row r="86" spans="1:14" ht="30" x14ac:dyDescent="0.25">
      <c r="A86" s="8">
        <v>14749</v>
      </c>
      <c r="B86" s="8">
        <v>69</v>
      </c>
      <c r="C86" s="8" t="s">
        <v>249</v>
      </c>
      <c r="D86" s="8" t="s">
        <v>340</v>
      </c>
      <c r="E86" s="9" t="s">
        <v>347</v>
      </c>
      <c r="F86" s="9"/>
      <c r="G86" s="9"/>
      <c r="H86" s="10" t="s">
        <v>233</v>
      </c>
      <c r="I86" s="48"/>
      <c r="J86" s="19"/>
      <c r="K86" s="19"/>
      <c r="L86" s="62"/>
      <c r="M86" s="19"/>
      <c r="N86" s="54"/>
    </row>
    <row r="87" spans="1:14" ht="30" x14ac:dyDescent="0.25">
      <c r="A87" s="8">
        <v>14750</v>
      </c>
      <c r="B87" s="8">
        <v>70</v>
      </c>
      <c r="C87" s="8" t="s">
        <v>249</v>
      </c>
      <c r="D87" s="8" t="s">
        <v>340</v>
      </c>
      <c r="E87" s="9" t="s">
        <v>348</v>
      </c>
      <c r="F87" s="9"/>
      <c r="G87" s="9"/>
      <c r="H87" s="10" t="s">
        <v>233</v>
      </c>
      <c r="I87" s="48"/>
      <c r="J87" s="19"/>
      <c r="K87" s="19"/>
      <c r="L87" s="62"/>
      <c r="M87" s="19"/>
      <c r="N87" s="54"/>
    </row>
    <row r="88" spans="1:14" ht="30" x14ac:dyDescent="0.25">
      <c r="A88" s="8">
        <v>14752</v>
      </c>
      <c r="B88" s="8">
        <v>71</v>
      </c>
      <c r="C88" s="8" t="s">
        <v>249</v>
      </c>
      <c r="D88" s="8" t="s">
        <v>340</v>
      </c>
      <c r="E88" s="9" t="s">
        <v>349</v>
      </c>
      <c r="F88" s="9"/>
      <c r="G88" s="9"/>
      <c r="H88" s="10" t="s">
        <v>233</v>
      </c>
      <c r="I88" s="48"/>
      <c r="J88" s="19"/>
      <c r="K88" s="19"/>
      <c r="L88" s="62"/>
      <c r="M88" s="19"/>
      <c r="N88" s="54"/>
    </row>
    <row r="89" spans="1:14" ht="30" x14ac:dyDescent="0.25">
      <c r="A89" s="8">
        <v>14754</v>
      </c>
      <c r="B89" s="8">
        <v>72</v>
      </c>
      <c r="C89" s="8" t="s">
        <v>249</v>
      </c>
      <c r="D89" s="8" t="s">
        <v>350</v>
      </c>
      <c r="E89" s="9" t="s">
        <v>351</v>
      </c>
      <c r="F89" s="9"/>
      <c r="G89" s="9"/>
      <c r="H89" s="10" t="s">
        <v>233</v>
      </c>
      <c r="I89" s="48"/>
      <c r="J89" s="19"/>
      <c r="K89" s="19"/>
      <c r="L89" s="62"/>
      <c r="M89" s="19"/>
      <c r="N89" s="54"/>
    </row>
    <row r="90" spans="1:14" ht="30" x14ac:dyDescent="0.25">
      <c r="A90" s="8">
        <v>14756</v>
      </c>
      <c r="B90" s="8">
        <v>73</v>
      </c>
      <c r="C90" s="8" t="s">
        <v>249</v>
      </c>
      <c r="D90" s="8" t="s">
        <v>350</v>
      </c>
      <c r="E90" s="9" t="s">
        <v>352</v>
      </c>
      <c r="F90" s="9"/>
      <c r="G90" s="9"/>
      <c r="H90" s="10" t="s">
        <v>233</v>
      </c>
      <c r="I90" s="48"/>
      <c r="J90" s="19"/>
      <c r="K90" s="19"/>
      <c r="L90" s="62"/>
      <c r="M90" s="19"/>
      <c r="N90" s="54"/>
    </row>
    <row r="91" spans="1:14" ht="30" x14ac:dyDescent="0.25">
      <c r="A91" s="8">
        <v>14757</v>
      </c>
      <c r="B91" s="8">
        <v>74</v>
      </c>
      <c r="C91" s="8" t="s">
        <v>249</v>
      </c>
      <c r="D91" s="8" t="s">
        <v>350</v>
      </c>
      <c r="E91" s="9" t="s">
        <v>353</v>
      </c>
      <c r="F91" s="9"/>
      <c r="G91" s="9"/>
      <c r="H91" s="10" t="s">
        <v>233</v>
      </c>
      <c r="I91" s="48"/>
      <c r="J91" s="19"/>
      <c r="K91" s="19"/>
      <c r="L91" s="62"/>
      <c r="M91" s="19"/>
      <c r="N91" s="54"/>
    </row>
    <row r="92" spans="1:14" ht="30" x14ac:dyDescent="0.25">
      <c r="A92" s="8">
        <v>14707</v>
      </c>
      <c r="B92" s="8">
        <v>75</v>
      </c>
      <c r="C92" s="8" t="s">
        <v>249</v>
      </c>
      <c r="D92" s="8" t="s">
        <v>257</v>
      </c>
      <c r="E92" s="9" t="s">
        <v>354</v>
      </c>
      <c r="F92" s="9"/>
      <c r="G92" s="9"/>
      <c r="H92" s="10" t="s">
        <v>233</v>
      </c>
      <c r="I92" s="48"/>
      <c r="J92" s="19"/>
      <c r="K92" s="19"/>
      <c r="L92" s="62"/>
      <c r="M92" s="19"/>
      <c r="N92" s="54"/>
    </row>
    <row r="93" spans="1:14" ht="30" x14ac:dyDescent="0.25">
      <c r="A93" s="8">
        <v>14708</v>
      </c>
      <c r="B93" s="8">
        <v>76</v>
      </c>
      <c r="C93" s="8" t="s">
        <v>249</v>
      </c>
      <c r="D93" s="8" t="s">
        <v>257</v>
      </c>
      <c r="E93" s="9" t="s">
        <v>355</v>
      </c>
      <c r="F93" s="9"/>
      <c r="G93" s="9"/>
      <c r="H93" s="10" t="s">
        <v>233</v>
      </c>
      <c r="I93" s="48"/>
      <c r="J93" s="19"/>
      <c r="K93" s="19"/>
      <c r="L93" s="62"/>
      <c r="M93" s="19"/>
      <c r="N93" s="54"/>
    </row>
    <row r="94" spans="1:14" ht="30" x14ac:dyDescent="0.25">
      <c r="A94" s="8">
        <v>14709</v>
      </c>
      <c r="B94" s="8">
        <v>77</v>
      </c>
      <c r="C94" s="8" t="s">
        <v>249</v>
      </c>
      <c r="D94" s="8" t="s">
        <v>257</v>
      </c>
      <c r="E94" s="9" t="s">
        <v>356</v>
      </c>
      <c r="F94" s="9"/>
      <c r="G94" s="9"/>
      <c r="H94" s="10" t="s">
        <v>233</v>
      </c>
      <c r="I94" s="48"/>
      <c r="J94" s="19"/>
      <c r="K94" s="19"/>
      <c r="L94" s="62"/>
      <c r="M94" s="19"/>
      <c r="N94" s="54"/>
    </row>
    <row r="95" spans="1:14" ht="30" x14ac:dyDescent="0.25">
      <c r="A95" s="8">
        <v>14710</v>
      </c>
      <c r="B95" s="8">
        <v>78</v>
      </c>
      <c r="C95" s="8" t="s">
        <v>249</v>
      </c>
      <c r="D95" s="8" t="s">
        <v>340</v>
      </c>
      <c r="E95" s="9" t="s">
        <v>357</v>
      </c>
      <c r="F95" s="9"/>
      <c r="G95" s="9"/>
      <c r="H95" s="10" t="s">
        <v>233</v>
      </c>
      <c r="I95" s="48"/>
      <c r="J95" s="19"/>
      <c r="K95" s="19"/>
      <c r="L95" s="62"/>
      <c r="M95" s="19"/>
      <c r="N95" s="54"/>
    </row>
    <row r="96" spans="1:14" ht="30" x14ac:dyDescent="0.25">
      <c r="A96" s="8">
        <v>14711</v>
      </c>
      <c r="B96" s="8">
        <v>79</v>
      </c>
      <c r="C96" s="8" t="s">
        <v>249</v>
      </c>
      <c r="D96" s="8" t="s">
        <v>340</v>
      </c>
      <c r="E96" s="9" t="s">
        <v>358</v>
      </c>
      <c r="F96" s="9"/>
      <c r="G96" s="9"/>
      <c r="H96" s="10" t="s">
        <v>233</v>
      </c>
      <c r="I96" s="48"/>
      <c r="J96" s="19"/>
      <c r="K96" s="19"/>
      <c r="L96" s="62"/>
      <c r="M96" s="19"/>
      <c r="N96" s="54"/>
    </row>
    <row r="97" spans="1:14" ht="30" x14ac:dyDescent="0.25">
      <c r="A97" s="8">
        <v>14712</v>
      </c>
      <c r="B97" s="8">
        <v>80</v>
      </c>
      <c r="C97" s="8" t="s">
        <v>249</v>
      </c>
      <c r="D97" s="8" t="s">
        <v>257</v>
      </c>
      <c r="E97" s="9" t="s">
        <v>359</v>
      </c>
      <c r="F97" s="9"/>
      <c r="G97" s="9"/>
      <c r="H97" s="10" t="s">
        <v>233</v>
      </c>
      <c r="I97" s="48"/>
      <c r="J97" s="19"/>
      <c r="K97" s="19"/>
      <c r="L97" s="62"/>
      <c r="M97" s="19"/>
      <c r="N97" s="54"/>
    </row>
    <row r="98" spans="1:14" ht="30" x14ac:dyDescent="0.25">
      <c r="A98" s="8">
        <v>14753</v>
      </c>
      <c r="B98" s="8">
        <v>81</v>
      </c>
      <c r="C98" s="8" t="s">
        <v>249</v>
      </c>
      <c r="D98" s="8" t="s">
        <v>257</v>
      </c>
      <c r="E98" s="9" t="s">
        <v>360</v>
      </c>
      <c r="F98" s="9"/>
      <c r="G98" s="9"/>
      <c r="H98" s="10" t="s">
        <v>233</v>
      </c>
      <c r="I98" s="19"/>
      <c r="J98" s="19"/>
      <c r="K98" s="19"/>
      <c r="L98" s="62"/>
      <c r="M98" s="19"/>
      <c r="N98" s="54"/>
    </row>
    <row r="99" spans="1:14" ht="30" x14ac:dyDescent="0.25">
      <c r="A99" s="8">
        <v>14713</v>
      </c>
      <c r="B99" s="8">
        <v>82</v>
      </c>
      <c r="C99" s="8" t="s">
        <v>249</v>
      </c>
      <c r="D99" s="8" t="s">
        <v>340</v>
      </c>
      <c r="E99" s="9" t="s">
        <v>361</v>
      </c>
      <c r="F99" s="9"/>
      <c r="G99" s="9"/>
      <c r="H99" s="10" t="s">
        <v>233</v>
      </c>
      <c r="I99" s="19"/>
      <c r="J99" s="19"/>
      <c r="K99" s="19"/>
      <c r="L99" s="62"/>
      <c r="M99" s="19"/>
      <c r="N99" s="54"/>
    </row>
    <row r="100" spans="1:14" ht="30" x14ac:dyDescent="0.25">
      <c r="A100" s="8">
        <v>14714</v>
      </c>
      <c r="B100" s="8">
        <v>83</v>
      </c>
      <c r="C100" s="8" t="s">
        <v>249</v>
      </c>
      <c r="D100" s="8" t="s">
        <v>251</v>
      </c>
      <c r="E100" s="9" t="s">
        <v>362</v>
      </c>
      <c r="F100" s="9"/>
      <c r="G100" s="9"/>
      <c r="H100" s="10" t="s">
        <v>233</v>
      </c>
      <c r="I100" s="48"/>
      <c r="J100" s="19"/>
      <c r="K100" s="19"/>
      <c r="L100" s="62"/>
      <c r="M100" s="19"/>
      <c r="N100" s="54"/>
    </row>
    <row r="101" spans="1:14" ht="30" x14ac:dyDescent="0.25">
      <c r="A101" s="8">
        <v>14715</v>
      </c>
      <c r="B101" s="8">
        <v>84</v>
      </c>
      <c r="C101" s="8" t="s">
        <v>249</v>
      </c>
      <c r="D101" s="8" t="s">
        <v>340</v>
      </c>
      <c r="E101" s="9" t="s">
        <v>363</v>
      </c>
      <c r="F101" s="9"/>
      <c r="G101" s="9"/>
      <c r="H101" s="10" t="s">
        <v>233</v>
      </c>
      <c r="I101" s="48"/>
      <c r="J101" s="19"/>
      <c r="K101" s="19"/>
      <c r="L101" s="62"/>
      <c r="M101" s="19"/>
      <c r="N101" s="54"/>
    </row>
    <row r="102" spans="1:14" ht="30" x14ac:dyDescent="0.25">
      <c r="A102" s="8">
        <v>14716</v>
      </c>
      <c r="B102" s="8">
        <v>85</v>
      </c>
      <c r="C102" s="8" t="s">
        <v>249</v>
      </c>
      <c r="D102" s="8" t="s">
        <v>340</v>
      </c>
      <c r="E102" s="9" t="s">
        <v>364</v>
      </c>
      <c r="F102" s="9"/>
      <c r="G102" s="9"/>
      <c r="H102" s="10" t="s">
        <v>233</v>
      </c>
      <c r="I102" s="19"/>
      <c r="J102" s="19"/>
      <c r="K102" s="19"/>
      <c r="L102" s="62"/>
      <c r="M102" s="19"/>
      <c r="N102" s="54"/>
    </row>
    <row r="103" spans="1:14" ht="45" x14ac:dyDescent="0.25">
      <c r="A103" s="8">
        <v>14717</v>
      </c>
      <c r="B103" s="8">
        <v>86</v>
      </c>
      <c r="C103" s="8" t="s">
        <v>249</v>
      </c>
      <c r="D103" s="8" t="s">
        <v>257</v>
      </c>
      <c r="E103" s="9" t="s">
        <v>365</v>
      </c>
      <c r="F103" s="9"/>
      <c r="G103" s="9"/>
      <c r="H103" s="10" t="s">
        <v>233</v>
      </c>
      <c r="I103" s="48"/>
      <c r="J103" s="19"/>
      <c r="K103" s="19"/>
      <c r="L103" s="62"/>
      <c r="M103" s="19"/>
      <c r="N103" s="54"/>
    </row>
    <row r="104" spans="1:14" ht="45" x14ac:dyDescent="0.25">
      <c r="A104" s="8">
        <v>14718</v>
      </c>
      <c r="B104" s="8">
        <v>87</v>
      </c>
      <c r="C104" s="8" t="s">
        <v>249</v>
      </c>
      <c r="D104" s="8" t="s">
        <v>272</v>
      </c>
      <c r="E104" s="9" t="s">
        <v>366</v>
      </c>
      <c r="F104" s="9" t="s">
        <v>367</v>
      </c>
      <c r="G104" s="9"/>
      <c r="H104" s="10" t="s">
        <v>233</v>
      </c>
      <c r="I104" s="48"/>
      <c r="J104" s="19"/>
      <c r="K104" s="19"/>
      <c r="L104" s="62"/>
      <c r="M104" s="19"/>
      <c r="N104" s="54"/>
    </row>
    <row r="105" spans="1:14" ht="30" x14ac:dyDescent="0.25">
      <c r="A105" s="8">
        <v>14719</v>
      </c>
      <c r="B105" s="8">
        <v>88</v>
      </c>
      <c r="C105" s="8" t="s">
        <v>249</v>
      </c>
      <c r="D105" s="8" t="s">
        <v>257</v>
      </c>
      <c r="E105" s="9" t="s">
        <v>368</v>
      </c>
      <c r="F105" s="9"/>
      <c r="G105" s="9"/>
      <c r="H105" s="10" t="s">
        <v>233</v>
      </c>
      <c r="I105" s="48"/>
      <c r="J105" s="19"/>
      <c r="K105" s="19"/>
      <c r="L105" s="62"/>
      <c r="M105" s="19"/>
      <c r="N105" s="54"/>
    </row>
    <row r="106" spans="1:14" ht="45" x14ac:dyDescent="0.25">
      <c r="A106" s="8">
        <v>14720</v>
      </c>
      <c r="B106" s="8">
        <v>89</v>
      </c>
      <c r="C106" s="8" t="s">
        <v>249</v>
      </c>
      <c r="D106" s="8" t="s">
        <v>272</v>
      </c>
      <c r="E106" s="9" t="s">
        <v>369</v>
      </c>
      <c r="F106" s="9" t="s">
        <v>370</v>
      </c>
      <c r="G106" s="9"/>
      <c r="H106" s="10" t="s">
        <v>233</v>
      </c>
      <c r="I106" s="48"/>
      <c r="J106" s="19"/>
      <c r="K106" s="19"/>
      <c r="L106" s="62"/>
      <c r="M106" s="19"/>
      <c r="N106" s="54"/>
    </row>
    <row r="107" spans="1:14" ht="30" x14ac:dyDescent="0.25">
      <c r="A107" s="8">
        <v>14755</v>
      </c>
      <c r="B107" s="8">
        <v>90</v>
      </c>
      <c r="C107" s="8" t="s">
        <v>249</v>
      </c>
      <c r="D107" s="8" t="s">
        <v>272</v>
      </c>
      <c r="E107" s="9" t="s">
        <v>371</v>
      </c>
      <c r="F107" s="9" t="s">
        <v>250</v>
      </c>
      <c r="G107" s="9"/>
      <c r="H107" s="10" t="s">
        <v>233</v>
      </c>
      <c r="I107" s="48"/>
      <c r="J107" s="19"/>
      <c r="K107" s="19"/>
      <c r="L107" s="62"/>
      <c r="M107" s="19"/>
      <c r="N107" s="54"/>
    </row>
    <row r="108" spans="1:14" ht="30" x14ac:dyDescent="0.25">
      <c r="A108" s="8">
        <v>14758</v>
      </c>
      <c r="B108" s="8">
        <v>91</v>
      </c>
      <c r="C108" s="8" t="s">
        <v>249</v>
      </c>
      <c r="D108" s="8" t="s">
        <v>340</v>
      </c>
      <c r="E108" s="9" t="s">
        <v>372</v>
      </c>
      <c r="F108" s="9"/>
      <c r="G108" s="9" t="s">
        <v>373</v>
      </c>
      <c r="H108" s="10" t="s">
        <v>233</v>
      </c>
      <c r="I108" s="48"/>
      <c r="J108" s="19"/>
      <c r="K108" s="19"/>
      <c r="L108" s="62"/>
      <c r="M108" s="19"/>
      <c r="N108" s="54"/>
    </row>
    <row r="109" spans="1:14" ht="45" x14ac:dyDescent="0.25">
      <c r="A109" s="8">
        <v>14759</v>
      </c>
      <c r="B109" s="8">
        <v>92</v>
      </c>
      <c r="C109" s="8" t="s">
        <v>249</v>
      </c>
      <c r="D109" s="8" t="s">
        <v>257</v>
      </c>
      <c r="E109" s="9" t="s">
        <v>374</v>
      </c>
      <c r="F109" s="9"/>
      <c r="G109" s="9" t="s">
        <v>373</v>
      </c>
      <c r="H109" s="10" t="s">
        <v>233</v>
      </c>
      <c r="I109" s="48"/>
      <c r="J109" s="19"/>
      <c r="K109" s="19"/>
      <c r="L109" s="62"/>
      <c r="M109" s="19"/>
      <c r="N109" s="54"/>
    </row>
    <row r="110" spans="1:14" ht="45" x14ac:dyDescent="0.25">
      <c r="A110" s="8">
        <v>14721</v>
      </c>
      <c r="B110" s="8">
        <v>93</v>
      </c>
      <c r="C110" s="8" t="s">
        <v>249</v>
      </c>
      <c r="D110" s="8" t="s">
        <v>272</v>
      </c>
      <c r="E110" s="9" t="s">
        <v>375</v>
      </c>
      <c r="F110" s="9" t="s">
        <v>376</v>
      </c>
      <c r="G110" s="9"/>
      <c r="H110" s="10" t="s">
        <v>233</v>
      </c>
      <c r="I110" s="48"/>
      <c r="J110" s="19"/>
      <c r="K110" s="19"/>
      <c r="L110" s="62"/>
      <c r="M110" s="19"/>
      <c r="N110" s="54"/>
    </row>
    <row r="111" spans="1:14" ht="30" x14ac:dyDescent="0.25">
      <c r="A111" s="8">
        <v>14722</v>
      </c>
      <c r="B111" s="8">
        <v>94</v>
      </c>
      <c r="C111" s="8" t="s">
        <v>249</v>
      </c>
      <c r="D111" s="8" t="s">
        <v>257</v>
      </c>
      <c r="E111" s="9" t="s">
        <v>377</v>
      </c>
      <c r="F111" s="9"/>
      <c r="G111" s="9"/>
      <c r="H111" s="10" t="s">
        <v>233</v>
      </c>
      <c r="I111" s="48"/>
      <c r="J111" s="19"/>
      <c r="K111" s="19"/>
      <c r="L111" s="62"/>
      <c r="M111" s="19"/>
      <c r="N111" s="54"/>
    </row>
    <row r="112" spans="1:14" ht="45" x14ac:dyDescent="0.25">
      <c r="A112" s="8">
        <v>14723</v>
      </c>
      <c r="B112" s="8">
        <v>95</v>
      </c>
      <c r="C112" s="8" t="s">
        <v>249</v>
      </c>
      <c r="D112" s="8" t="s">
        <v>257</v>
      </c>
      <c r="E112" s="9" t="s">
        <v>378</v>
      </c>
      <c r="F112" s="9"/>
      <c r="G112" s="9"/>
      <c r="H112" s="10" t="s">
        <v>233</v>
      </c>
      <c r="I112" s="48"/>
      <c r="J112" s="19"/>
      <c r="K112" s="19"/>
      <c r="L112" s="62"/>
      <c r="M112" s="19"/>
      <c r="N112" s="54"/>
    </row>
    <row r="113" spans="1:14" ht="75" x14ac:dyDescent="0.25">
      <c r="A113" s="8">
        <v>14760</v>
      </c>
      <c r="B113" s="8">
        <v>96</v>
      </c>
      <c r="C113" s="8" t="s">
        <v>249</v>
      </c>
      <c r="D113" s="8" t="s">
        <v>257</v>
      </c>
      <c r="E113" s="9" t="s">
        <v>379</v>
      </c>
      <c r="F113" s="14">
        <v>11500</v>
      </c>
      <c r="G113" s="9"/>
      <c r="H113" s="10" t="s">
        <v>233</v>
      </c>
      <c r="I113" s="48"/>
      <c r="J113" s="19"/>
      <c r="K113" s="19"/>
      <c r="L113" s="62"/>
      <c r="M113" s="19"/>
      <c r="N113" s="54"/>
    </row>
    <row r="114" spans="1:14" ht="30" x14ac:dyDescent="0.25">
      <c r="A114" s="8">
        <v>14724</v>
      </c>
      <c r="B114" s="8">
        <v>97</v>
      </c>
      <c r="C114" s="8" t="s">
        <v>249</v>
      </c>
      <c r="D114" s="8" t="s">
        <v>257</v>
      </c>
      <c r="E114" s="9" t="s">
        <v>380</v>
      </c>
      <c r="F114" s="14">
        <v>12000</v>
      </c>
      <c r="G114" s="9"/>
      <c r="H114" s="10" t="s">
        <v>233</v>
      </c>
      <c r="I114" s="48"/>
      <c r="J114" s="19"/>
      <c r="K114" s="19"/>
      <c r="L114" s="62"/>
      <c r="M114" s="19"/>
      <c r="N114" s="54"/>
    </row>
    <row r="115" spans="1:14" ht="60" x14ac:dyDescent="0.25">
      <c r="A115" s="8">
        <v>14480</v>
      </c>
      <c r="B115" s="8">
        <v>98</v>
      </c>
      <c r="C115" s="8" t="s">
        <v>249</v>
      </c>
      <c r="D115" s="8" t="s">
        <v>257</v>
      </c>
      <c r="E115" s="9" t="s">
        <v>381</v>
      </c>
      <c r="F115" s="14">
        <v>13000</v>
      </c>
      <c r="G115" s="9"/>
      <c r="H115" s="10" t="s">
        <v>233</v>
      </c>
      <c r="I115" s="48"/>
      <c r="J115" s="19"/>
      <c r="K115" s="19"/>
      <c r="L115" s="62"/>
      <c r="M115" s="19"/>
      <c r="N115" s="54"/>
    </row>
    <row r="116" spans="1:14" ht="30" x14ac:dyDescent="0.25">
      <c r="A116" s="8">
        <v>14481</v>
      </c>
      <c r="B116" s="8">
        <v>99</v>
      </c>
      <c r="C116" s="8" t="s">
        <v>249</v>
      </c>
      <c r="D116" s="8" t="s">
        <v>257</v>
      </c>
      <c r="E116" s="9" t="s">
        <v>382</v>
      </c>
      <c r="F116" s="14">
        <v>13000</v>
      </c>
      <c r="G116" s="9"/>
      <c r="H116" s="10" t="s">
        <v>233</v>
      </c>
      <c r="I116" s="48"/>
      <c r="J116" s="19"/>
      <c r="K116" s="19"/>
      <c r="L116" s="62"/>
      <c r="M116" s="19"/>
      <c r="N116" s="54"/>
    </row>
    <row r="117" spans="1:14" ht="30" x14ac:dyDescent="0.25">
      <c r="A117" s="8">
        <v>14482</v>
      </c>
      <c r="B117" s="8">
        <v>100</v>
      </c>
      <c r="C117" s="8" t="s">
        <v>249</v>
      </c>
      <c r="D117" s="8" t="s">
        <v>257</v>
      </c>
      <c r="E117" s="9" t="s">
        <v>383</v>
      </c>
      <c r="F117" s="9" t="s">
        <v>384</v>
      </c>
      <c r="G117" s="9"/>
      <c r="H117" s="10" t="s">
        <v>233</v>
      </c>
      <c r="I117" s="48"/>
      <c r="J117" s="19"/>
      <c r="K117" s="19"/>
      <c r="L117" s="62"/>
      <c r="M117" s="19"/>
      <c r="N117" s="54"/>
    </row>
    <row r="118" spans="1:14" ht="30" x14ac:dyDescent="0.25">
      <c r="A118" s="8">
        <v>14725</v>
      </c>
      <c r="B118" s="8">
        <v>101</v>
      </c>
      <c r="C118" s="8" t="s">
        <v>249</v>
      </c>
      <c r="D118" s="8" t="s">
        <v>257</v>
      </c>
      <c r="E118" s="9" t="s">
        <v>385</v>
      </c>
      <c r="F118" s="9" t="s">
        <v>386</v>
      </c>
      <c r="G118" s="9"/>
      <c r="H118" s="10" t="s">
        <v>233</v>
      </c>
      <c r="I118" s="48"/>
      <c r="J118" s="19"/>
      <c r="K118" s="19"/>
      <c r="L118" s="62"/>
      <c r="M118" s="19"/>
      <c r="N118" s="54"/>
    </row>
    <row r="119" spans="1:14" ht="45" x14ac:dyDescent="0.25">
      <c r="A119" s="8">
        <v>14484</v>
      </c>
      <c r="B119" s="8">
        <v>102</v>
      </c>
      <c r="C119" s="8" t="s">
        <v>249</v>
      </c>
      <c r="D119" s="8" t="s">
        <v>257</v>
      </c>
      <c r="E119" s="9" t="s">
        <v>387</v>
      </c>
      <c r="F119" s="9" t="s">
        <v>315</v>
      </c>
      <c r="G119" s="9"/>
      <c r="H119" s="10" t="s">
        <v>233</v>
      </c>
      <c r="I119" s="48"/>
      <c r="J119" s="19"/>
      <c r="K119" s="19"/>
      <c r="L119" s="62"/>
      <c r="M119" s="19"/>
      <c r="N119" s="54"/>
    </row>
    <row r="120" spans="1:14" ht="30" x14ac:dyDescent="0.25">
      <c r="A120" s="8">
        <v>14485</v>
      </c>
      <c r="B120" s="8">
        <v>103</v>
      </c>
      <c r="C120" s="8" t="s">
        <v>249</v>
      </c>
      <c r="D120" s="8" t="s">
        <v>257</v>
      </c>
      <c r="E120" s="9" t="s">
        <v>388</v>
      </c>
      <c r="F120" s="9" t="s">
        <v>389</v>
      </c>
      <c r="G120" s="9"/>
      <c r="H120" s="10" t="s">
        <v>233</v>
      </c>
      <c r="I120" s="48"/>
      <c r="J120" s="19"/>
      <c r="K120" s="19"/>
      <c r="L120" s="62"/>
      <c r="M120" s="19"/>
      <c r="N120" s="54"/>
    </row>
    <row r="121" spans="1:14" ht="30" x14ac:dyDescent="0.25">
      <c r="A121" s="8">
        <v>14726</v>
      </c>
      <c r="B121" s="8">
        <v>104</v>
      </c>
      <c r="C121" s="8" t="s">
        <v>249</v>
      </c>
      <c r="D121" s="8" t="s">
        <v>257</v>
      </c>
      <c r="E121" s="9" t="s">
        <v>390</v>
      </c>
      <c r="F121" s="9"/>
      <c r="G121" s="9"/>
      <c r="H121" s="10" t="s">
        <v>233</v>
      </c>
      <c r="I121" s="48"/>
      <c r="J121" s="19"/>
      <c r="K121" s="19"/>
      <c r="L121" s="62"/>
      <c r="M121" s="19"/>
      <c r="N121" s="54"/>
    </row>
    <row r="122" spans="1:14" ht="30" x14ac:dyDescent="0.25">
      <c r="A122" s="8">
        <v>14727</v>
      </c>
      <c r="B122" s="8">
        <v>105</v>
      </c>
      <c r="C122" s="8" t="s">
        <v>249</v>
      </c>
      <c r="D122" s="8" t="s">
        <v>257</v>
      </c>
      <c r="E122" s="9" t="s">
        <v>391</v>
      </c>
      <c r="F122" s="9"/>
      <c r="G122" s="9"/>
      <c r="H122" s="10" t="s">
        <v>233</v>
      </c>
      <c r="I122" s="48"/>
      <c r="J122" s="19"/>
      <c r="K122" s="19"/>
      <c r="L122" s="62"/>
      <c r="M122" s="19"/>
      <c r="N122" s="54"/>
    </row>
    <row r="123" spans="1:14" ht="30" x14ac:dyDescent="0.25">
      <c r="A123" s="8">
        <v>14728</v>
      </c>
      <c r="B123" s="8">
        <v>106</v>
      </c>
      <c r="C123" s="8" t="s">
        <v>249</v>
      </c>
      <c r="D123" s="8" t="s">
        <v>257</v>
      </c>
      <c r="E123" s="9" t="s">
        <v>392</v>
      </c>
      <c r="F123" s="9"/>
      <c r="G123" s="9"/>
      <c r="H123" s="10" t="s">
        <v>233</v>
      </c>
      <c r="I123" s="48"/>
      <c r="J123" s="19"/>
      <c r="K123" s="19"/>
      <c r="L123" s="62"/>
      <c r="M123" s="19"/>
      <c r="N123" s="54"/>
    </row>
    <row r="124" spans="1:14" ht="30" x14ac:dyDescent="0.25">
      <c r="A124" s="8">
        <v>14729</v>
      </c>
      <c r="B124" s="8">
        <v>107</v>
      </c>
      <c r="C124" s="8" t="s">
        <v>249</v>
      </c>
      <c r="D124" s="8" t="s">
        <v>257</v>
      </c>
      <c r="E124" s="9" t="s">
        <v>393</v>
      </c>
      <c r="F124" s="9"/>
      <c r="G124" s="9"/>
      <c r="H124" s="10" t="s">
        <v>233</v>
      </c>
      <c r="I124" s="48"/>
      <c r="J124" s="19"/>
      <c r="K124" s="19"/>
      <c r="L124" s="62"/>
      <c r="M124" s="19"/>
      <c r="N124" s="54"/>
    </row>
    <row r="125" spans="1:14" ht="30" x14ac:dyDescent="0.25">
      <c r="A125" s="8">
        <v>14730</v>
      </c>
      <c r="B125" s="8">
        <v>108</v>
      </c>
      <c r="C125" s="8" t="s">
        <v>249</v>
      </c>
      <c r="D125" s="8" t="s">
        <v>257</v>
      </c>
      <c r="E125" s="9" t="s">
        <v>394</v>
      </c>
      <c r="F125" s="9"/>
      <c r="G125" s="9"/>
      <c r="H125" s="10" t="s">
        <v>233</v>
      </c>
      <c r="I125" s="48"/>
      <c r="J125" s="19"/>
      <c r="K125" s="19"/>
      <c r="L125" s="62"/>
      <c r="M125" s="19"/>
      <c r="N125" s="54"/>
    </row>
    <row r="126" spans="1:14" ht="75" x14ac:dyDescent="0.25">
      <c r="A126" s="8">
        <v>14731</v>
      </c>
      <c r="B126" s="8">
        <v>109</v>
      </c>
      <c r="C126" s="8" t="s">
        <v>249</v>
      </c>
      <c r="D126" s="8" t="s">
        <v>257</v>
      </c>
      <c r="E126" s="9" t="s">
        <v>395</v>
      </c>
      <c r="F126" s="9"/>
      <c r="G126" s="9"/>
      <c r="H126" s="10" t="s">
        <v>233</v>
      </c>
      <c r="I126" s="48"/>
      <c r="J126" s="19"/>
      <c r="K126" s="19"/>
      <c r="L126" s="62"/>
      <c r="M126" s="19"/>
      <c r="N126" s="54"/>
    </row>
    <row r="127" spans="1:14" ht="75" x14ac:dyDescent="0.25">
      <c r="A127" s="8">
        <v>14496</v>
      </c>
      <c r="B127" s="8">
        <v>110</v>
      </c>
      <c r="C127" s="8" t="s">
        <v>249</v>
      </c>
      <c r="D127" s="8" t="s">
        <v>257</v>
      </c>
      <c r="E127" s="9" t="s">
        <v>396</v>
      </c>
      <c r="F127" s="9" t="s">
        <v>386</v>
      </c>
      <c r="G127" s="9"/>
      <c r="H127" s="10" t="s">
        <v>233</v>
      </c>
      <c r="I127" s="48"/>
      <c r="J127" s="19"/>
      <c r="K127" s="19"/>
      <c r="L127" s="62"/>
      <c r="M127" s="19"/>
      <c r="N127" s="54"/>
    </row>
    <row r="128" spans="1:14" ht="60" x14ac:dyDescent="0.25">
      <c r="A128" s="8">
        <v>14732</v>
      </c>
      <c r="B128" s="8">
        <v>111</v>
      </c>
      <c r="C128" s="8" t="s">
        <v>249</v>
      </c>
      <c r="D128" s="8" t="s">
        <v>257</v>
      </c>
      <c r="E128" s="9" t="s">
        <v>397</v>
      </c>
      <c r="F128" s="9" t="s">
        <v>386</v>
      </c>
      <c r="G128" s="9"/>
      <c r="H128" s="10" t="s">
        <v>233</v>
      </c>
      <c r="I128" s="48"/>
      <c r="J128" s="19"/>
      <c r="K128" s="19"/>
      <c r="L128" s="62"/>
      <c r="M128" s="19"/>
      <c r="N128" s="54"/>
    </row>
    <row r="129" spans="1:14" ht="60" x14ac:dyDescent="0.25">
      <c r="A129" s="8">
        <v>14486</v>
      </c>
      <c r="B129" s="8">
        <v>112</v>
      </c>
      <c r="C129" s="8" t="s">
        <v>249</v>
      </c>
      <c r="D129" s="8" t="s">
        <v>257</v>
      </c>
      <c r="E129" s="9" t="s">
        <v>398</v>
      </c>
      <c r="F129" s="9" t="s">
        <v>384</v>
      </c>
      <c r="G129" s="9"/>
      <c r="H129" s="10" t="s">
        <v>233</v>
      </c>
      <c r="I129" s="48"/>
      <c r="J129" s="19"/>
      <c r="K129" s="19"/>
      <c r="L129" s="62"/>
      <c r="M129" s="19"/>
      <c r="N129" s="54"/>
    </row>
    <row r="130" spans="1:14" ht="30" x14ac:dyDescent="0.25">
      <c r="A130" s="8">
        <v>14733</v>
      </c>
      <c r="B130" s="8">
        <v>113</v>
      </c>
      <c r="C130" s="8" t="s">
        <v>249</v>
      </c>
      <c r="D130" s="8" t="s">
        <v>257</v>
      </c>
      <c r="E130" s="9" t="s">
        <v>399</v>
      </c>
      <c r="F130" s="9"/>
      <c r="G130" s="9"/>
      <c r="H130" s="10" t="s">
        <v>233</v>
      </c>
      <c r="I130" s="48"/>
      <c r="J130" s="19"/>
      <c r="K130" s="19"/>
      <c r="L130" s="62"/>
      <c r="M130" s="19"/>
      <c r="N130" s="54"/>
    </row>
    <row r="131" spans="1:14" ht="60" x14ac:dyDescent="0.25">
      <c r="A131" s="8">
        <v>14734</v>
      </c>
      <c r="B131" s="8">
        <v>114</v>
      </c>
      <c r="C131" s="8" t="s">
        <v>249</v>
      </c>
      <c r="D131" s="8" t="s">
        <v>272</v>
      </c>
      <c r="E131" s="9" t="s">
        <v>400</v>
      </c>
      <c r="F131" s="9" t="s">
        <v>401</v>
      </c>
      <c r="G131" s="9"/>
      <c r="H131" s="10" t="s">
        <v>233</v>
      </c>
      <c r="I131" s="48"/>
      <c r="J131" s="19"/>
      <c r="K131" s="19"/>
      <c r="L131" s="62"/>
      <c r="M131" s="19"/>
      <c r="N131" s="54"/>
    </row>
    <row r="132" spans="1:14" ht="195" x14ac:dyDescent="0.25">
      <c r="A132" s="38">
        <v>1038</v>
      </c>
      <c r="B132" s="38">
        <v>1</v>
      </c>
      <c r="C132" s="38" t="s">
        <v>402</v>
      </c>
      <c r="D132" s="38" t="s">
        <v>251</v>
      </c>
      <c r="E132" s="39" t="s">
        <v>403</v>
      </c>
      <c r="F132" s="39"/>
      <c r="G132" s="39"/>
      <c r="H132" s="40" t="s">
        <v>233</v>
      </c>
      <c r="I132" s="41"/>
      <c r="J132" s="41"/>
      <c r="K132" s="41"/>
      <c r="L132" s="41"/>
      <c r="M132" s="41"/>
      <c r="N132" s="55"/>
    </row>
    <row r="133" spans="1:14" ht="409.5" x14ac:dyDescent="0.25">
      <c r="A133" s="42">
        <v>14767</v>
      </c>
      <c r="B133" s="42">
        <v>2</v>
      </c>
      <c r="C133" s="42" t="s">
        <v>402</v>
      </c>
      <c r="D133" s="42" t="s">
        <v>251</v>
      </c>
      <c r="E133" s="43" t="s">
        <v>404</v>
      </c>
      <c r="F133" s="43"/>
      <c r="G133" s="43"/>
      <c r="H133" s="44" t="s">
        <v>233</v>
      </c>
      <c r="I133" s="41"/>
      <c r="J133" s="41"/>
      <c r="K133" s="41"/>
      <c r="L133" s="41"/>
      <c r="M133" s="41"/>
      <c r="N133" s="55"/>
    </row>
    <row r="134" spans="1:14" ht="150" x14ac:dyDescent="0.25">
      <c r="A134" s="38">
        <v>2365</v>
      </c>
      <c r="B134" s="38">
        <v>3</v>
      </c>
      <c r="C134" s="38" t="s">
        <v>402</v>
      </c>
      <c r="D134" s="38" t="s">
        <v>251</v>
      </c>
      <c r="E134" s="39" t="s">
        <v>405</v>
      </c>
      <c r="F134" s="39" t="s">
        <v>406</v>
      </c>
      <c r="G134" s="39"/>
      <c r="H134" s="40" t="s">
        <v>233</v>
      </c>
      <c r="I134" s="41"/>
      <c r="J134" s="41"/>
      <c r="K134" s="41"/>
      <c r="L134" s="41"/>
      <c r="M134" s="19"/>
      <c r="N134" s="55"/>
    </row>
    <row r="135" spans="1:14" ht="90" x14ac:dyDescent="0.25">
      <c r="A135" s="38">
        <v>4182</v>
      </c>
      <c r="B135" s="38">
        <v>4</v>
      </c>
      <c r="C135" s="38" t="s">
        <v>402</v>
      </c>
      <c r="D135" s="38" t="s">
        <v>251</v>
      </c>
      <c r="E135" s="39" t="s">
        <v>407</v>
      </c>
      <c r="F135" s="39" t="s">
        <v>406</v>
      </c>
      <c r="G135" s="39"/>
      <c r="H135" s="40" t="s">
        <v>233</v>
      </c>
      <c r="I135" s="41"/>
      <c r="J135" s="41"/>
      <c r="K135" s="41"/>
      <c r="L135" s="41"/>
      <c r="M135" s="41"/>
      <c r="N135" s="55"/>
    </row>
    <row r="136" spans="1:14" ht="409.5" x14ac:dyDescent="0.25">
      <c r="A136" s="45">
        <v>7341</v>
      </c>
      <c r="B136" s="45">
        <v>5</v>
      </c>
      <c r="C136" s="45" t="s">
        <v>402</v>
      </c>
      <c r="D136" s="45" t="s">
        <v>251</v>
      </c>
      <c r="E136" s="46" t="s">
        <v>408</v>
      </c>
      <c r="F136" s="46"/>
      <c r="G136" s="46"/>
      <c r="H136" s="47" t="s">
        <v>233</v>
      </c>
      <c r="I136" s="41"/>
      <c r="J136" s="41"/>
      <c r="K136" s="41"/>
      <c r="L136" s="41"/>
      <c r="M136" s="41"/>
      <c r="N136" s="55"/>
    </row>
  </sheetData>
  <sheetProtection autoFilter="0"/>
  <autoFilter ref="A2:M136" xr:uid="{00000000-0009-0000-0000-000000000000}"/>
  <conditionalFormatting sqref="L1 L7:L131 L137:L1048576">
    <cfRule type="cellIs" dxfId="5" priority="2" operator="equal">
      <formula>"LiRo"</formula>
    </cfRule>
    <cfRule type="cellIs" dxfId="4" priority="3" operator="equal">
      <formula>"CAO Digital Equity"</formula>
    </cfRule>
    <cfRule type="cellIs" dxfId="3" priority="4" operator="equal">
      <formula>"CAO Data Management"</formula>
    </cfRule>
    <cfRule type="cellIs" dxfId="2" priority="5" operator="equal">
      <formula>"ESD Finance"</formula>
    </cfRule>
    <cfRule type="cellIs" dxfId="1" priority="6" operator="equal">
      <formula>"CAO Program Manager"</formula>
    </cfRule>
  </conditionalFormatting>
  <conditionalFormatting sqref="L1:L1048576">
    <cfRule type="cellIs" dxfId="0" priority="1" operator="equal">
      <formula>"CAO Core Team"</formula>
    </cfRule>
  </conditionalFormatting>
  <dataValidations count="3">
    <dataValidation allowBlank="1" showInputMessage="1" showErrorMessage="1" sqref="I3:J1048576" xr:uid="{C4B45546-E156-4779-A737-3342728E3446}"/>
    <dataValidation type="list" allowBlank="1" showInputMessage="1" showErrorMessage="1" sqref="L137:L1048576 L3:L131" xr:uid="{4670D4B6-4AF4-4EB6-8B98-B9357CD0A21C}">
      <formula1>Review_Resource</formula1>
    </dataValidation>
    <dataValidation type="list" allowBlank="1" showInputMessage="1" showErrorMessage="1" sqref="K3:K1048576 L132:L136" xr:uid="{8F859B32-512C-4F44-803A-5D913F7ED840}">
      <formula1>Review_Component</formula1>
    </dataValidation>
  </dataValidation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B0145-4BE1-4D82-BCD7-F8342A9883AD}">
  <sheetPr codeName="Sheet4">
    <tabColor theme="2" tint="-0.249977111117893"/>
  </sheetPr>
  <dimension ref="A1:D25"/>
  <sheetViews>
    <sheetView tabSelected="1" zoomScaleNormal="100" workbookViewId="0">
      <pane xSplit="1" ySplit="3" topLeftCell="B13" activePane="bottomRight" state="frozen"/>
      <selection activeCell="F8" sqref="F8"/>
      <selection pane="topRight" activeCell="F8" sqref="F8"/>
      <selection pane="bottomLeft" activeCell="F8" sqref="F8"/>
      <selection pane="bottomRight" activeCell="F8" sqref="F8"/>
    </sheetView>
  </sheetViews>
  <sheetFormatPr defaultRowHeight="15" x14ac:dyDescent="0.25"/>
  <cols>
    <col min="1" max="1" width="9.85546875" style="17" customWidth="1"/>
    <col min="2" max="2" width="103.28515625" style="1" customWidth="1"/>
    <col min="3" max="3" width="35.7109375" style="17" customWidth="1"/>
    <col min="4" max="4" width="59.7109375" style="58" customWidth="1"/>
    <col min="5" max="16384" width="9.140625" style="1"/>
  </cols>
  <sheetData>
    <row r="1" spans="1:4" x14ac:dyDescent="0.25">
      <c r="A1" s="247" t="s">
        <v>409</v>
      </c>
      <c r="B1" s="86" t="str">
        <f>'Pre-Decisional Scoring'!B2</f>
        <v>Project Name: 134870 - Franklin County MIP Application</v>
      </c>
      <c r="C1" s="89" t="s">
        <v>24</v>
      </c>
      <c r="D1" s="180"/>
    </row>
    <row r="2" spans="1:4" x14ac:dyDescent="0.25">
      <c r="A2" s="248"/>
      <c r="B2" s="87" t="str">
        <f>'Pre-Decisional Scoring'!B3</f>
        <v>Applicant(s): Franklin County, DANC</v>
      </c>
      <c r="C2" s="89" t="s">
        <v>410</v>
      </c>
      <c r="D2" s="181"/>
    </row>
    <row r="3" spans="1:4" ht="31.5" x14ac:dyDescent="0.25">
      <c r="A3" s="72" t="str">
        <f>'CFA MIP Questions'!A2</f>
        <v>Question ID</v>
      </c>
      <c r="B3" s="72" t="str">
        <f>'CFA MIP Questions'!E2</f>
        <v>Question Text</v>
      </c>
      <c r="C3" s="73" t="str">
        <f>'CFA MIP Questions'!I2</f>
        <v>Completeness and Accuracy</v>
      </c>
      <c r="D3" s="88" t="s">
        <v>411</v>
      </c>
    </row>
    <row r="4" spans="1:4" ht="210" x14ac:dyDescent="0.25">
      <c r="A4" s="16">
        <v>14740</v>
      </c>
      <c r="B4" s="1" t="str">
        <f>VLOOKUP(A4,'CFA MIP Questions'!$A$2:$N$136,5,FALSE)</f>
        <v>Provide a summary of the following key points of the project [Not to exceed two pages]:
- List of applicants and any eligible partners
- List of the proposed project areas with a percentage of unserved and underserved locations
- Total miles of proposed new fiber construction
- Brief overview of the proposed project approach
- Proposed infrastructure ownership model
- Approach for sharing the newly built infrastructure as open-access or reserved for exclusive use
- Total project budget with the amount requested from MIP grant funds
Name your file using the following naming convention: "ApplicantName_Project-Summary_MM.DD.YY"
Please note that the accepted file type for this question is PDF. If you have an issue with uploading any files, please reach out to cfa-programs@ny.gov and MIP@esd.ny.gov.</v>
      </c>
      <c r="C4" s="1"/>
    </row>
    <row r="5" spans="1:4" ht="120" x14ac:dyDescent="0.25">
      <c r="A5" s="16">
        <v>14686</v>
      </c>
      <c r="B5" s="1" t="str">
        <f>VLOOKUP(A5,'CFA MIP Questions'!$A$2:$N$136,5,FALSE)</f>
        <v>Upload the Applicant's most recent financial statements prepared in accordance with standard accounting procedures of the Applicant and all principals of the organization. Eligible Private Applicants should provide three years of audited financial statements.
Name your file using the following naming convention: "ApplicantName_Finances_MM.DD.YY"
Please note that the accepted file type for this question is PDF. If you have an issue with uploading any files, please reach out to cfa-programs@ny.gov and MIP@esd.ny.gov.</v>
      </c>
      <c r="C5" s="1"/>
    </row>
    <row r="6" spans="1:4" ht="300" x14ac:dyDescent="0.25">
      <c r="A6" s="16">
        <v>14687</v>
      </c>
      <c r="B6" s="1" t="str">
        <f>VLOOKUP(A6,'CFA MIP Questions'!$A$2:$N$136,5,FALSE)</f>
        <v>Please provide two case studies of relevant past work done by the Applicant or team, with preference to work conducted in New York State. Include reference to adhering to relevant state and federal regulations.
Case studies shall be brief and include the following for each:
• Number of addresses served
• Number of businesses subcontracted
• Route miles constructed, and costs incurred by category (e.g., make-ready, permitting, engineering/design, labor, construction)
• Description of the technology deployed and why it was the appropriate choice for the project
• Service level commitment offered
• Advertised download speed in megabits per second
• Advertised upload speed in megabits per second
• Monthly, non-promotional price for each service offered over the funded infrastructure
• Specifications of signal latency and service reliability parameters
• Descriptions of any delays or changes made to project timeline
Name your file using the following naming convention: "ApplicantName_Experiences_MM.DD.YY"
Please note that the accepted file type for this question is PDF. If you have an issue with uploading any files, please reach out to cfa-programs@ny.gov and MIP@esd.ny.gov.</v>
      </c>
      <c r="C6" s="1"/>
    </row>
    <row r="7" spans="1:4" ht="105" x14ac:dyDescent="0.25">
      <c r="A7" s="16">
        <v>14688</v>
      </c>
      <c r="B7" s="1" t="str">
        <f>VLOOKUP(A7,'CFA MIP Questions'!$A$2:$N$136,5,FALSE)</f>
        <v>Please provide a project management plan with timelines clearly identifying the time to first connections and the time to project completion.
Name your file using the following naming convention: "ApplicantName_Deployment-Timelines_MM.DD.YY"
Please note that the accepted file types for this question are PDF and XLSX. If you have an issue with uploading any files, please reach out to cfa-programs@ny.gov and MIP@esd.ny.gov.</v>
      </c>
      <c r="C7" s="1"/>
    </row>
    <row r="8" spans="1:4" ht="405" x14ac:dyDescent="0.25">
      <c r="A8" s="16">
        <v>14765</v>
      </c>
      <c r="B8" s="1" t="str">
        <f>VLOOKUP(A8,'CFA MIP Questions'!$A$2:$N$136,5,FALSE)</f>
        <v>Please provide the following information by filling out all four tabs of the MIP RFA Templates file (link to download below).
1. Project budget with a breakdown of costs using the "MIP Budget Templates" tab
2. Services and products that will be offered to the end-users, and pricing of those by completing the "MIP Service Tiers and Pricing" tab:
a) Include description of service tiers, speeds, and pricing, inclusive of all taxes and fees.
b) Indicate price, upload speed, and download speed for a product at or below $30 per month, if such a price point is planned
c) Include description, including service speeds and means of delivery, of any free service tiers or free introductory periods, if available
3. Details on the intent to hire additional employees if the Applicant is selected to be a Grantee by filling out the "MIP Workforce Development" tab
4. A list of locations the project will serve by filling out the "MIP Location Data" tab. Provide all available location data such as FCC Location ID, address, and latitude/longitude for each location
a) Indicate which locations are Unserved, Underserved or Served
b) Business, Residential or Mixed
c) Community Anchor Institutions
Name your file using the following naming convention: "ApplicantName_MIP-RFA-Filled-Templates_MM.DD.YY"
Please note that the accepted file type for this question is XLSX. If you have an issue with uploading any files, please reach out to cfa-programs@ny.gov and MIP@esd.ny.gov.
Please use the link below to download the templates file.</v>
      </c>
      <c r="C8" s="1"/>
    </row>
    <row r="9" spans="1:4" ht="330" x14ac:dyDescent="0.25">
      <c r="A9" s="16">
        <v>14689</v>
      </c>
      <c r="B9" s="1" t="str">
        <f>VLOOKUP(A9,'CFA MIP Questions'!$A$2:$N$136,5,FALSE)</f>
        <v>Please provide a complete or close to complete network design and architecture, including:
• Network elements (both active and passive)
• Connectivity to the internet backbone
• Delivery to each served address with the required throughput and capacity
• Engineering decisions required to achieve service speeds and latency, such as:
• Backhaul connectivity
• Head end deployment
• Core network electronics
• Fiber capacity and strand counts on each segment of the network
• Maximum line speed at the premises
• Oversubscription ratio
• Split ratios
• Splice points
• Drop installation
• In-unit termination specification
• CPE or router model and capabilities (including Wi-Fi interface)
Name your file using the following naming convention: "ApplicantName_Network-Design_MM.DD.YY"
Please note that the accepted file type for this question is PDF. If you have an issue with uploading any files, please reach out to cfa-programs@ny.gov and MIP@esd.ny.gov.</v>
      </c>
      <c r="C9" s="1"/>
    </row>
    <row r="10" spans="1:4" ht="180" x14ac:dyDescent="0.25">
      <c r="A10" s="16">
        <v>14690</v>
      </c>
      <c r="B10" s="1" t="str">
        <f>VLOOKUP(A10,'CFA MIP Questions'!$A$2:$N$136,5,FALSE)</f>
        <v>Please provide Maps and address lists indicating the fiber routes and accompanying infrastructure (e.g., poles and huts) that the MIP grants would fund. Include a list of publicly controlled assets the project may use to support deployment. Include a .kmz or shapefile of the proposed routing with clearly defined layers for the various types of infrastructure and any other information relevant to the design, including:
• Fiber routes and segment types (backbone, distribution, etc.)
• Installation method (direction bore, micro-trenching, etc.)
Name your file using the following naming convention: "ApplicantName_Maps-Addresses_MM.DD.YY"
Please note that the accepted file types for this question are kmz, kml, shp, and shx. If you have an issue with uploading any files, please reach out to cfa-programs@ny.gov and MIP@esd.ny.gov.</v>
      </c>
      <c r="C10" s="1"/>
    </row>
    <row r="11" spans="1:4" ht="165" x14ac:dyDescent="0.25">
      <c r="A11" s="16">
        <v>14691</v>
      </c>
      <c r="B11" s="1" t="str">
        <f>VLOOKUP(A11,'CFA MIP Questions'!$A$2:$N$136,5,FALSE)</f>
        <v>For an open-access infrastructure, please provide Letters of Commitment to operate on the network from one or more ISP, indicating details of the ISP's planned technology approach and demonstration of a currently functional network meeting CAO requirements elsewhere. Other supporting documentation may include letters of endorsement from ISP(s) currently operating on infrastructure built by the applicant elsewhere, and documentation from an operator using infrastructure built by the Applicant to host ISPs that meet CAO's service requirements.
Name your file using the following naming convention: "ApplicantName_ISP-LOC_MM.DD.YY"
Please note that the accepted file type for this question is PDF. If you have an issue with uploading any files, please reach out to cfa-programs@ny.gov and MIP@esd.ny.gov.</v>
      </c>
      <c r="C11" s="1"/>
    </row>
    <row r="12" spans="1:4" ht="165" x14ac:dyDescent="0.25">
      <c r="A12" s="16">
        <v>15016</v>
      </c>
      <c r="B12" s="1" t="str">
        <f>VLOOKUP(A12,'CFA MIP Questions'!$A$2:$N$136,5,FALSE)</f>
        <v>Attach letter(s) of commitment, if available, from partner organization(s) that demonstrate(s) Applicant's current engagement, or future intent to engage, with partner(s) through advising on curriculum or program design, providing program funding, interviewing talent, hiring talent, building an apprenticeship or other program, or upskilling existing workers. Letters can be from labor unions, workforce development organizations, state and local workforce boards, educational institutions, community-based organizations, or others relevant organizations.
Name your file using the following naming convention: "ApplicantName_WorkerComms_MM.DD.YY"
Please note that the accepted file type for this question is PDF. If you have an issue with uploading any files, please reach out to cfa-programs@ny.gov and MIP@esd.ny.gov.</v>
      </c>
      <c r="C12" s="1"/>
    </row>
    <row r="13" spans="1:4" ht="105" x14ac:dyDescent="0.25">
      <c r="A13" s="16">
        <v>15018</v>
      </c>
      <c r="B13" s="1" t="str">
        <f>VLOOKUP(A13,'CFA MIP Questions'!$A$2:$N$136,5,FALSE)</f>
        <v>Provide any additional document(s) to strengthen your application (e.g. letters of endorsement from the proposed area municipality).
Name your file using the following naming convention: “ApplicantName_AdditionalDocs_MM.DD.YY”
Please note that the accepted file types for this question are PDF and ZIP. If you have an issue with uploading any files, please reach out to cfa-programs@ny.gov and MIP@esd.ny.gov.</v>
      </c>
      <c r="C13" s="1"/>
    </row>
    <row r="14" spans="1:4" ht="30" x14ac:dyDescent="0.25">
      <c r="A14" s="11">
        <v>15017</v>
      </c>
      <c r="B14" s="1" t="str">
        <f>VLOOKUP(A14,'CFA MIP Questions'!$A$2:$N$136,5,FALSE)</f>
        <v>Do you acknowledge that the project(s) you are proposing for grant funding will meet the minimum project requirements as stated in the RFA and any subsequently published updates?</v>
      </c>
      <c r="C14" s="1"/>
    </row>
    <row r="15" spans="1:4" x14ac:dyDescent="0.25">
      <c r="A15" s="8">
        <v>14444</v>
      </c>
      <c r="B15" s="1" t="str">
        <f>VLOOKUP(A15,'CFA MIP Questions'!$A$2:$N$136,5,FALSE)</f>
        <v>Based on your selection from the previous question, enter the associated ID number.</v>
      </c>
      <c r="C15" s="1"/>
    </row>
    <row r="16" spans="1:4" ht="30" x14ac:dyDescent="0.25">
      <c r="A16" s="15">
        <v>14445</v>
      </c>
      <c r="B16" s="1" t="str">
        <f>VLOOKUP(A16,'CFA MIP Questions'!$A$2:$N$136,5,FALSE)</f>
        <v>If you are a business, have you been certified as a New York State Minority or Women-owned Business Enterprise (MWBE)?</v>
      </c>
      <c r="C16" s="1"/>
    </row>
    <row r="17" spans="1:3" ht="30" x14ac:dyDescent="0.25">
      <c r="A17" s="15">
        <v>14469</v>
      </c>
      <c r="B17" s="1" t="str">
        <f>VLOOKUP(A17,'CFA MIP Questions'!$A$2:$N$136,5,FALSE)</f>
        <v>Have any of your grants or loans for broadband deployment been suspended, paused, or rescinded at any time due to lack of performance or compliance with program rules or applicable law?</v>
      </c>
      <c r="C17" s="1"/>
    </row>
    <row r="18" spans="1:3" ht="30" x14ac:dyDescent="0.25">
      <c r="A18" s="8">
        <v>14753</v>
      </c>
      <c r="B18" s="1" t="str">
        <f>VLOOKUP(A18,'CFA MIP Questions'!$A$2:$N$136,5,FALSE)</f>
        <v>Please describe the revenue sharing model between the Applicant and partner(s), including but not limited to the Internet Service Provider (ISP).</v>
      </c>
      <c r="C18" s="1"/>
    </row>
    <row r="19" spans="1:3" ht="30" x14ac:dyDescent="0.25">
      <c r="A19" s="8">
        <v>14713</v>
      </c>
      <c r="B19" s="1" t="str">
        <f>VLOOKUP(A19,'CFA MIP Questions'!$A$2:$N$136,5,FALSE)</f>
        <v>For any proposed public-private partnership, what is the minimum duration in years of shared public ownership?</v>
      </c>
      <c r="C19" s="1"/>
    </row>
    <row r="20" spans="1:3" x14ac:dyDescent="0.25">
      <c r="A20" s="15">
        <v>14716</v>
      </c>
      <c r="B20" s="1" t="str">
        <f>VLOOKUP(A20,'CFA MIP Questions'!$A$2:$N$136,5,FALSE)</f>
        <v>Within how many months of the project kick-off will the project complete?</v>
      </c>
      <c r="C20" s="1"/>
    </row>
    <row r="21" spans="1:3" ht="135" x14ac:dyDescent="0.25">
      <c r="A21" s="38">
        <v>1038</v>
      </c>
      <c r="B21" s="1" t="str">
        <f>VLOOKUP(A21,'CFA MIP Questions'!$A$2:$N$136,5,FALSE)</f>
        <v>By entering your name in the box below, you certify that you are authorized on behalf of the applicant and its governing body to submit this application. You further certify that all of the information contained in this Application and in all statements, data and supporting documents which have been made or furnished for the purpose of receiving assistance for the project described in this application, are true, correct and complete to the best of your knowledge and belief. You acknowledge that offering a written instrument knowing that the written instrument contains a false statement or false information, with the intent to defraud the State or any political subdivision, public authority or public benefit corporation of the State, with the knowledge or belief that it will be filed with or recorded by the State or any political subdivision, public authority or public benefit corporation of the State, constitutes a crime under New York State Law.</v>
      </c>
      <c r="C21" s="1"/>
    </row>
    <row r="22" spans="1:3" ht="409.5" x14ac:dyDescent="0.25">
      <c r="A22" s="42">
        <v>14767</v>
      </c>
      <c r="B22" s="1" t="str">
        <f>VLOOKUP(A22,'CFA MIP Questions'!$A$2:$N$136,5,FALSE)</f>
        <v>By entering your name in the box below, you the Applicant acknowledges the following:
-Applicant will meet all Project Requirements and Applicant Requirements per the RFA.
-Application is not receiving funding from other federal or state sources for the same activities proposed for MIP funding.
-Applicant will provide additional cost estimates, if requested, for Properties in the portfolio agreed upon with CAO, including total grant amount requested and matching funds.
-Application will work with all appropriate agencies to obtain all required right of way approvals.
-Application will obtain all required permits and private easement approvals.
-Application will coordinate project deployment with all utilities.
-Application will obtain any necessary subcontractors.
-Application will provide on-site construction inspections to ensure proper design and execution.
-Application will coordinate and resolve third-party or private claims.
-Application will repair any and all damage to private and government property.
-Application will at all times, maintain an adequate staff of experienced and qualified employees for efficient performance.
-Application will at all times, furnish or perform any services in a safe, proper, and professional manner.
-Application will comply with all federal, state, and local laws and regulations.
-Application must submit a performance report to the State that includes the following key performance indicators, if selected to be a Grantee:
• Project milestones and percentage of project/site completion, including construction milestones, quantity of fiber deployed, problems/issues encountered, and actions taken to resolve construction issues
• Description of changes, challenges, or risks to project timeline, including environmental compliance and permitting challenges
• Detailed reporting of actual construction costs, as compared to approved construction costs
• Speed and latency test data at the address level for all locations served in the project area--including maximum download speed offered, maximum download speed delivered, maximum upload speed offered, maximum upload speed delivered, and latency.
• Maps and associated data for all locations served, including all buildings/sites where service was installed.
• Compliance with Prevailing Wage requirements, as determined during negotiations
• Implementation progress of Digital Equity, Workforce Development, and Diversity Practices plans
• Other reporting as required by grantor agencies or as mutually agreed upon by the Applicant and State.
• Subscription information including the number of paying subscribers enrolled in the service, the number of low-income subscribers enrolled in ACP, and the number of subscribers enrolled in a low-cost service plan
• Information about customers' Internet access prior to enrolling in the service including whether or not the customer had a previous fixed Internet subscription and the speed of that previous subscription
-Applicant acknowledges receipt of and compliance with addenda to this RFA.</v>
      </c>
      <c r="C22" s="1"/>
    </row>
    <row r="23" spans="1:3" ht="105" x14ac:dyDescent="0.25">
      <c r="A23" s="38">
        <v>2365</v>
      </c>
      <c r="B23" s="1" t="str">
        <f>VLOOKUP(A23,'CFA MIP Questions'!$A$2:$N$136,5,FALSE)</f>
        <v>By entering your name in the box below, you are acknowledging that ESD's Contractor &amp; Supplier Diversity policy will apply to this project. You are further acknowledging that you are aware of ESD's agency-wide Minority and Women Business Enterprise (â€˜MWBE') utilization goal of 30%. Please note that each project will be assigned an individual contract-specific goal, which may be higher or lower than 30%. Furthermore, you understand that, should this project receive a funding award, the Applicant shall be required to use good faith efforts to achieve the prescribed MWBE goals assigned to this project and failure to attain MWBE goal could result in grant amount being reduced.</v>
      </c>
      <c r="C23" s="1"/>
    </row>
    <row r="24" spans="1:3" ht="60" x14ac:dyDescent="0.25">
      <c r="A24" s="38">
        <v>4182</v>
      </c>
      <c r="B24" s="1" t="str">
        <f>VLOOKUP(A24,'CFA MIP Questions'!$A$2:$N$136,5,FALSE)</f>
        <v>By entering your name in the box below, you certify and agree that you are aware that your award will be reduced in proportion to the reduction of jobs and/or total project costs. Furthermore, you understand that, should this project receive a funding award, the Applicant will maintain such records and take such actions necessary to demonstrate such compliance throughout the completion of the project.</v>
      </c>
      <c r="C24" s="1"/>
    </row>
    <row r="25" spans="1:3" ht="409.5" x14ac:dyDescent="0.25">
      <c r="A25" s="45">
        <v>7341</v>
      </c>
      <c r="B25" s="1" t="str">
        <f>VLOOKUP(A25,'CFA MIP Questions'!$A$2:$N$136,5,FALSE)</f>
        <v>By entering your name in the box below, you certify, under penalty of perjury, that the information given herein is true and correct in all respects for the company or organization applying for funding (the "Company"), presently and for the past five years: -the Company is not a party to any litigation or any litigation is not pending or anticipated that could have an adverse material effect on the company's financial condition;
-the Company does not have any contingent liabilities that could have a material effect on its solvency;
-the Company, its affiliates or any member of its management or any other concern with which such members of management have been officers or directors, have never been involved in bankruptcy, creditor's rights, or receivership proceedings or sought protection from creditors;
-the Company is not delinquent on any of its state, federal or local tax obligations;
-No principal, officer of the Company, owner or majority stockholder of any firm or corporation, or member of the management has been charged or convicted of a misdemeanor or felony, indicted, granted immunity, convicted of a crime or subject to a judgment, or the subject of an investigation, whether open or closed, by any government entity for a civil or criminal violation for: (i) any business-related activity including, but not limited to, fraud, coercion, extortion, bribe or bribe receiving, giving or accepting unlawful gratuities, immigration or tax fraud, racketeering, mail fraud, wire fraud, price fixing or collusive bidding; or (ii) any crime, whether or not business related, where the underlying conduct relates to truthfulness, including but not limited to, the filing of false documents or false sworn statements, perjury or larceny;
-the Company or any of the Company's affiliates, principal owners or Officers has not received a violation of State Labor Law deemed "willful";
-the Company or any of its affiliates has never been cited for a violation of State, Federal, or local laws or regulations with respect to labor practices, hazardous wastes, environmental pollution or other operating practices;
-there are not any outstanding judgments or liens pending against the Company other than liens in the normal course of business.
-the Company or any of its affiliates, principal owners or officers the company has not been the subject of any judgments, injunctions, or liens including, but not limited to, judgments based on taxes owed, fines and penalties assessed by any governmental agency, or elected official against the Company.
- the Company or any of its affiliates, principal owners or officers the company has not been investigated by any governmental agency, including, but not limited to, federal, state and local regulatory agencies
-the Company or any of its affiliates, principal owners or officers the company has not been debarred from entering into any government contract; been found non-responsible on any government contract; been declared in default ore terminated for cause on any government contract; been determined to be ineligible to bid or propose on any contract; been suspended from bidding on any government contract; received an overall unsatisfactory performance rating from any government agency on any contract; agree to a voluntary exclusion from bidding or contracting on a government contract.
- the Company or any of its affiliates, principal owners or officers the company has not failed to file any of the required forms with any government entity regulating the Company. By entering your name in the box below, you agree to allow the Department of Taxation to share the Company tax information with ESD. By entering your name in the box below, you agree to allow the Department of Labor to share tax and employer information with ESD. Note: If any of the statements above are not true, in addition to entering your name, also include an explanation in the box below, indicating which issue you are addressing.</v>
      </c>
      <c r="C25" s="1"/>
    </row>
  </sheetData>
  <sheetProtection formatRows="0" autoFilter="0"/>
  <mergeCells count="1">
    <mergeCell ref="A1:A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81D0-7B67-4159-A71D-57BD7E21F7CC}">
  <sheetPr codeName="Sheet5">
    <tabColor theme="8" tint="0.39997558519241921"/>
  </sheetPr>
  <dimension ref="A1:H33"/>
  <sheetViews>
    <sheetView tabSelected="1" zoomScaleNormal="100" workbookViewId="0">
      <pane xSplit="1" ySplit="3" topLeftCell="B14" activePane="bottomRight" state="frozen"/>
      <selection activeCell="F8" sqref="F8"/>
      <selection pane="topRight" activeCell="F8" sqref="F8"/>
      <selection pane="bottomLeft" activeCell="F8" sqref="F8"/>
      <selection pane="bottomRight" activeCell="F8" sqref="F8"/>
    </sheetView>
  </sheetViews>
  <sheetFormatPr defaultRowHeight="15" x14ac:dyDescent="0.25"/>
  <cols>
    <col min="1" max="1" width="6.42578125" style="17" customWidth="1"/>
    <col min="2" max="2" width="66.28515625" style="1" customWidth="1"/>
    <col min="3" max="3" width="12.28515625" style="17" customWidth="1"/>
    <col min="4" max="4" width="37.28515625" style="57" customWidth="1"/>
    <col min="5" max="5" width="39.140625" style="58" customWidth="1"/>
    <col min="6" max="6" width="35.85546875" style="58" customWidth="1"/>
    <col min="7" max="8" width="35.42578125" style="58" customWidth="1"/>
    <col min="9" max="16384" width="9.140625" style="1"/>
  </cols>
  <sheetData>
    <row r="1" spans="1:8" x14ac:dyDescent="0.25">
      <c r="A1" s="247" t="s">
        <v>409</v>
      </c>
      <c r="B1" s="249" t="str">
        <f>'Pre-Decisional Scoring'!B2</f>
        <v>Project Name: 134870 - Franklin County MIP Application</v>
      </c>
      <c r="C1" s="249"/>
      <c r="D1" s="89" t="s">
        <v>24</v>
      </c>
      <c r="E1" s="182" t="s">
        <v>412</v>
      </c>
      <c r="F1" s="120" t="s">
        <v>74</v>
      </c>
    </row>
    <row r="2" spans="1:8" x14ac:dyDescent="0.25">
      <c r="A2" s="248"/>
      <c r="B2" s="250" t="str">
        <f>'Pre-Decisional Scoring'!B3</f>
        <v>Applicant(s): Franklin County, DANC</v>
      </c>
      <c r="C2" s="250"/>
      <c r="D2" s="89" t="s">
        <v>410</v>
      </c>
      <c r="E2" s="183">
        <v>45378</v>
      </c>
      <c r="F2" s="120" t="s">
        <v>76</v>
      </c>
    </row>
    <row r="3" spans="1:8" s="51" customFormat="1" ht="31.5" x14ac:dyDescent="0.25">
      <c r="A3" s="49" t="s">
        <v>413</v>
      </c>
      <c r="B3" s="50" t="s">
        <v>414</v>
      </c>
      <c r="C3" s="49" t="s">
        <v>81</v>
      </c>
      <c r="D3" s="56" t="s">
        <v>415</v>
      </c>
      <c r="E3" s="56" t="s">
        <v>416</v>
      </c>
      <c r="F3" s="56" t="s">
        <v>417</v>
      </c>
      <c r="G3" s="56" t="s">
        <v>70</v>
      </c>
      <c r="H3" s="56" t="s">
        <v>418</v>
      </c>
    </row>
    <row r="4" spans="1:8" ht="110.25" customHeight="1" x14ac:dyDescent="0.25">
      <c r="A4" s="17" t="s">
        <v>122</v>
      </c>
      <c r="B4" s="1" t="str">
        <f>VLOOKUP(A4,'Pre-Decisional Scoring'!$A$5:$G$49,2)</f>
        <v>Project area economics</v>
      </c>
      <c r="C4" s="17" t="str">
        <f>VLOOKUP(A4,'Pre-Decisional Scoring'!$A$5:$G$49,6)</f>
        <v>14704
14705
14706</v>
      </c>
      <c r="D4" s="59" t="s">
        <v>419</v>
      </c>
      <c r="E4" s="58" t="s">
        <v>124</v>
      </c>
    </row>
    <row r="6" spans="1:8" ht="15" customHeight="1" x14ac:dyDescent="0.25">
      <c r="A6" s="251" t="s">
        <v>420</v>
      </c>
      <c r="B6" s="251"/>
      <c r="C6" s="251"/>
      <c r="D6" s="251"/>
      <c r="E6" s="251"/>
      <c r="F6" s="90"/>
      <c r="G6" s="90"/>
      <c r="H6" s="90"/>
    </row>
    <row r="7" spans="1:8" ht="15.75" x14ac:dyDescent="0.25">
      <c r="A7" s="72" t="s">
        <v>421</v>
      </c>
      <c r="B7" s="72" t="s">
        <v>224</v>
      </c>
      <c r="C7" s="74"/>
      <c r="D7" s="73" t="s">
        <v>422</v>
      </c>
      <c r="E7" s="73" t="s">
        <v>423</v>
      </c>
      <c r="F7" s="91"/>
      <c r="G7" s="91"/>
      <c r="H7" s="91"/>
    </row>
    <row r="8" spans="1:8" ht="409.5" x14ac:dyDescent="0.25">
      <c r="A8" s="16">
        <v>14765</v>
      </c>
      <c r="B8" s="1" t="str">
        <f>VLOOKUP(A8,'CFA MIP Questions'!$A$2:$N$136,5,FALSE)</f>
        <v>Please provide the following information by filling out all four tabs of the MIP RFA Templates file (link to download below).
1. Project budget with a breakdown of costs using the "MIP Budget Templates" tab
2. Services and products that will be offered to the end-users, and pricing of those by completing the "MIP Service Tiers and Pricing" tab:
a) Include description of service tiers, speeds, and pricing, inclusive of all taxes and fees.
b) Indicate price, upload speed, and download speed for a product at or below $30 per month, if such a price point is planned
c) Include description, including service speeds and means of delivery, of any free service tiers or free introductory periods, if available
3. Details on the intent to hire additional employees if the Applicant is selected to be a Grantee by filling out the "MIP Workforce Development" tab
4. A list of locations the project will serve by filling out the "MIP Location Data" tab. Provide all available location data such as FCC Location ID, address, and latitude/longitude for each location
a) Indicate which locations are Unserved, Underserved or Served
b) Business, Residential or Mixed
c) Community Anchor Institutions
Name your file using the following naming convention: "ApplicantName_MIP-RFA-Filled-Templates_MM.DD.YY"
Please note that the accepted file type for this question is XLSX. If you have an issue with uploading any files, please reach out to cfa-programs@ny.gov and MIP@esd.ny.gov.
Please use the link below to download the templates file.</v>
      </c>
      <c r="C8" s="75"/>
      <c r="D8" s="1"/>
    </row>
    <row r="9" spans="1:8" ht="255" x14ac:dyDescent="0.25">
      <c r="A9" s="16">
        <v>14690</v>
      </c>
      <c r="B9" s="1" t="str">
        <f>VLOOKUP(A9,'CFA MIP Questions'!$A$2:$N$136,5,FALSE)</f>
        <v>Please provide Maps and address lists indicating the fiber routes and accompanying infrastructure (e.g., poles and huts) that the MIP grants would fund. Include a list of publicly controlled assets the project may use to support deployment. Include a .kmz or shapefile of the proposed routing with clearly defined layers for the various types of infrastructure and any other information relevant to the design, including:
• Fiber routes and segment types (backbone, distribution, etc.)
• Installation method (direction bore, micro-trenching, etc.)
Name your file using the following naming convention: "ApplicantName_Maps-Addresses_MM.DD.YY"
Please note that the accepted file types for this question are kmz, kml, shp, and shx. If you have an issue with uploading any files, please reach out to cfa-programs@ny.gov and MIP@esd.ny.gov.</v>
      </c>
      <c r="C9" s="76"/>
      <c r="D9" s="1"/>
    </row>
    <row r="10" spans="1:8" ht="69" customHeight="1" x14ac:dyDescent="0.25">
      <c r="A10" s="15">
        <v>14704</v>
      </c>
      <c r="B10" s="1" t="str">
        <f>VLOOKUP(A10,'CFA MIP Questions'!$A$2:$N$136,5,FALSE)</f>
        <v>What are the wealth and income demographics for the proposed Project Area(s)?</v>
      </c>
      <c r="C10" s="76"/>
      <c r="D10" s="1"/>
    </row>
    <row r="11" spans="1:8" ht="69" customHeight="1" x14ac:dyDescent="0.25">
      <c r="A11" s="15">
        <v>14705</v>
      </c>
      <c r="B11" s="1" t="str">
        <f>VLOOKUP(A11,'CFA MIP Questions'!$A$2:$N$136,5,FALSE)</f>
        <v>Provide a list of the existing Internet Service Provider(s) in the Project Area(s) along with their advertised range of speed (download and upload) in Mbps and any other services offered.</v>
      </c>
      <c r="C11" s="76"/>
      <c r="D11" s="1"/>
    </row>
    <row r="12" spans="1:8" ht="69" customHeight="1" x14ac:dyDescent="0.25">
      <c r="A12" s="15">
        <v>14706</v>
      </c>
      <c r="B12" s="1" t="str">
        <f>VLOOKUP(A12,'CFA MIP Questions'!$A$2:$N$136,5,FALSE)</f>
        <v>Describe any patterns of non-investment or past challenges preventing Internet Service Provider(s) to provider services in the Project Area(s).</v>
      </c>
      <c r="C12" s="76"/>
      <c r="D12" s="1"/>
    </row>
    <row r="13" spans="1:8" ht="69" customHeight="1" x14ac:dyDescent="0.25">
      <c r="A13" s="15">
        <v>14742</v>
      </c>
      <c r="B13" s="1" t="str">
        <f>VLOOKUP(A13,'CFA MIP Questions'!$A$2:$N$136,5,FALSE)</f>
        <v>For the proposed Project Area(s), please provide the numbers of broadband serviceable locations in the following table (Unserved):</v>
      </c>
      <c r="C13" s="76"/>
      <c r="D13" s="1"/>
    </row>
    <row r="14" spans="1:8" ht="69" customHeight="1" x14ac:dyDescent="0.25">
      <c r="A14" s="15">
        <v>14743</v>
      </c>
      <c r="B14" s="1" t="str">
        <f>VLOOKUP(A14,'CFA MIP Questions'!$A$2:$N$136,5,FALSE)</f>
        <v>For the proposed Project Area(s), please provide the numbers of broadband serviceable locations in the following table (Underserved Locations):</v>
      </c>
      <c r="C14" s="76"/>
      <c r="D14" s="1"/>
    </row>
    <row r="15" spans="1:8" ht="69" customHeight="1" x14ac:dyDescent="0.25">
      <c r="A15" s="15">
        <v>14744</v>
      </c>
      <c r="B15" s="1" t="str">
        <f>VLOOKUP(A15,'CFA MIP Questions'!$A$2:$N$136,5,FALSE)</f>
        <v>For the proposed Project Area(s), please provide the numbers of broadband serviceable locations in the following table (Served Locations):</v>
      </c>
      <c r="C15" s="76"/>
      <c r="D15" s="1"/>
    </row>
    <row r="16" spans="1:8" ht="69" customHeight="1" x14ac:dyDescent="0.25">
      <c r="A16" s="15">
        <v>14745</v>
      </c>
      <c r="B16" s="1" t="str">
        <f>VLOOKUP(A16,'CFA MIP Questions'!$A$2:$N$136,5,FALSE)</f>
        <v>For the proposed Project Area(s), please provide the numbers of broadband serviceable locations in the following table (Residential Locations):</v>
      </c>
      <c r="C16" s="76"/>
      <c r="D16" s="1"/>
    </row>
    <row r="17" spans="1:7" ht="69" customHeight="1" x14ac:dyDescent="0.25">
      <c r="A17" s="15">
        <v>14746</v>
      </c>
      <c r="B17" s="1" t="str">
        <f>VLOOKUP(A17,'CFA MIP Questions'!$A$2:$N$136,5,FALSE)</f>
        <v>For the proposed Project Area(s), please provide the numbers of broadband serviceable locations in the following table (Business Locations):</v>
      </c>
      <c r="C17" s="76"/>
      <c r="D17" s="1"/>
    </row>
    <row r="18" spans="1:7" ht="69" customHeight="1" x14ac:dyDescent="0.25">
      <c r="A18" s="15">
        <v>14747</v>
      </c>
      <c r="B18" s="1" t="str">
        <f>VLOOKUP(A18,'CFA MIP Questions'!$A$2:$N$136,5,FALSE)</f>
        <v>For the proposed Project Area(s), please provide the numbers of broadband serviceable locations in the following table (Community Anchor Institutions):</v>
      </c>
      <c r="C18" s="76"/>
      <c r="D18" s="1"/>
    </row>
    <row r="21" spans="1:7" hidden="1" x14ac:dyDescent="0.25">
      <c r="D21" s="195"/>
      <c r="E21" s="196"/>
      <c r="F21" s="197" t="s">
        <v>424</v>
      </c>
      <c r="G21" s="198"/>
    </row>
    <row r="22" spans="1:7" ht="30" hidden="1" x14ac:dyDescent="0.25">
      <c r="B22" s="194" t="s">
        <v>425</v>
      </c>
      <c r="D22" s="199"/>
      <c r="E22" s="200"/>
      <c r="F22" s="201">
        <v>9</v>
      </c>
      <c r="G22" s="202">
        <f>9*9</f>
        <v>81</v>
      </c>
    </row>
    <row r="23" spans="1:7" ht="45" hidden="1" x14ac:dyDescent="0.25">
      <c r="B23" s="194" t="s">
        <v>426</v>
      </c>
      <c r="D23" s="199"/>
      <c r="E23" s="200"/>
      <c r="F23" s="201">
        <v>9</v>
      </c>
      <c r="G23" s="202">
        <f>9*3</f>
        <v>27</v>
      </c>
    </row>
    <row r="24" spans="1:7" ht="30" hidden="1" x14ac:dyDescent="0.25">
      <c r="B24" s="194" t="s">
        <v>427</v>
      </c>
      <c r="D24" s="199"/>
      <c r="E24" s="200"/>
      <c r="F24" s="201">
        <v>3</v>
      </c>
      <c r="G24" s="202">
        <f>9*1</f>
        <v>9</v>
      </c>
    </row>
    <row r="25" spans="1:7" hidden="1" x14ac:dyDescent="0.25">
      <c r="D25" s="199"/>
      <c r="E25" s="200"/>
      <c r="F25" s="201">
        <v>9</v>
      </c>
      <c r="G25" s="202">
        <f>3*9</f>
        <v>27</v>
      </c>
    </row>
    <row r="26" spans="1:7" hidden="1" x14ac:dyDescent="0.25">
      <c r="D26" s="199"/>
      <c r="E26" s="200"/>
      <c r="F26" s="201">
        <v>3</v>
      </c>
      <c r="G26" s="202">
        <f>3*3</f>
        <v>9</v>
      </c>
    </row>
    <row r="27" spans="1:7" hidden="1" x14ac:dyDescent="0.25">
      <c r="D27" s="199"/>
      <c r="E27" s="200"/>
      <c r="F27" s="201">
        <v>1</v>
      </c>
      <c r="G27" s="202">
        <f>3*1</f>
        <v>3</v>
      </c>
    </row>
    <row r="28" spans="1:7" hidden="1" x14ac:dyDescent="0.25">
      <c r="D28" s="199"/>
      <c r="E28" s="200"/>
      <c r="F28" s="201">
        <v>9</v>
      </c>
      <c r="G28" s="202">
        <f>1*9</f>
        <v>9</v>
      </c>
    </row>
    <row r="29" spans="1:7" hidden="1" x14ac:dyDescent="0.25">
      <c r="D29" s="199"/>
      <c r="E29" s="200"/>
      <c r="F29" s="201">
        <v>1</v>
      </c>
      <c r="G29" s="202">
        <f>1*3</f>
        <v>3</v>
      </c>
    </row>
    <row r="30" spans="1:7" ht="15.75" hidden="1" thickBot="1" x14ac:dyDescent="0.3">
      <c r="D30" s="203"/>
      <c r="E30" s="204"/>
      <c r="F30" s="205">
        <v>1</v>
      </c>
      <c r="G30" s="202">
        <f>1*1</f>
        <v>1</v>
      </c>
    </row>
    <row r="31" spans="1:7" ht="30" x14ac:dyDescent="0.25">
      <c r="B31" s="34" t="s">
        <v>428</v>
      </c>
    </row>
    <row r="32" spans="1:7" ht="30" x14ac:dyDescent="0.25">
      <c r="B32" s="34" t="s">
        <v>429</v>
      </c>
    </row>
    <row r="33" spans="2:2" ht="30" x14ac:dyDescent="0.25">
      <c r="B33" s="34" t="s">
        <v>430</v>
      </c>
    </row>
  </sheetData>
  <sheetProtection formatRows="0" autoFilter="0"/>
  <mergeCells count="4">
    <mergeCell ref="A1:A2"/>
    <mergeCell ref="B1:C1"/>
    <mergeCell ref="B2:C2"/>
    <mergeCell ref="A6:E6"/>
  </mergeCells>
  <dataValidations count="1">
    <dataValidation type="list" allowBlank="1" showInputMessage="1" showErrorMessage="1" sqref="E4" xr:uid="{BE87BD9E-4CB9-46CF-91E1-74B611E0F623}">
      <formula1>INDIRECT($A4)</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D5894-61B3-4BD0-A3DB-BCEEB6EAACA6}">
  <sheetPr codeName="Sheet6">
    <tabColor theme="9" tint="0.39997558519241921"/>
  </sheetPr>
  <dimension ref="A1:H4"/>
  <sheetViews>
    <sheetView tabSelected="1" workbookViewId="0">
      <pane xSplit="1" ySplit="3" topLeftCell="C4" activePane="bottomRight" state="frozen"/>
      <selection activeCell="F8" sqref="F8"/>
      <selection pane="topRight" activeCell="F8" sqref="F8"/>
      <selection pane="bottomLeft" activeCell="F8" sqref="F8"/>
      <selection pane="bottomRight" activeCell="F8" sqref="F8"/>
    </sheetView>
  </sheetViews>
  <sheetFormatPr defaultRowHeight="15" x14ac:dyDescent="0.25"/>
  <cols>
    <col min="1" max="1" width="6.42578125" style="17" customWidth="1"/>
    <col min="2" max="2" width="30.85546875" style="1" customWidth="1"/>
    <col min="3" max="3" width="22.85546875" style="17" customWidth="1"/>
    <col min="4" max="4" width="40.7109375" style="57" customWidth="1"/>
    <col min="5" max="8" width="40.140625" style="58" customWidth="1"/>
    <col min="9" max="16384" width="9.140625" style="1"/>
  </cols>
  <sheetData>
    <row r="1" spans="1:8" x14ac:dyDescent="0.25">
      <c r="A1" s="247" t="s">
        <v>409</v>
      </c>
      <c r="B1" s="249" t="str">
        <f>'Pre-Decisional Scoring'!B2</f>
        <v>Project Name: 134870 - Franklin County MIP Application</v>
      </c>
      <c r="C1" s="249"/>
      <c r="D1" s="89" t="s">
        <v>24</v>
      </c>
      <c r="E1" s="184" t="s">
        <v>431</v>
      </c>
      <c r="F1" s="120" t="s">
        <v>74</v>
      </c>
      <c r="G1" s="1"/>
      <c r="H1" s="1"/>
    </row>
    <row r="2" spans="1:8" x14ac:dyDescent="0.25">
      <c r="A2" s="248"/>
      <c r="B2" s="250" t="str">
        <f>'Pre-Decisional Scoring'!B3</f>
        <v>Applicant(s): Franklin County, DANC</v>
      </c>
      <c r="C2" s="250"/>
      <c r="D2" s="89" t="s">
        <v>410</v>
      </c>
      <c r="E2" s="185">
        <v>45384</v>
      </c>
      <c r="F2" s="120" t="s">
        <v>76</v>
      </c>
      <c r="G2" s="1"/>
      <c r="H2" s="1"/>
    </row>
    <row r="3" spans="1:8" s="51" customFormat="1" ht="31.5" x14ac:dyDescent="0.25">
      <c r="A3" s="49" t="s">
        <v>413</v>
      </c>
      <c r="B3" s="50" t="s">
        <v>414</v>
      </c>
      <c r="C3" s="49" t="s">
        <v>81</v>
      </c>
      <c r="D3" s="56" t="s">
        <v>415</v>
      </c>
      <c r="E3" s="56" t="s">
        <v>416</v>
      </c>
      <c r="F3" s="56" t="s">
        <v>417</v>
      </c>
      <c r="G3" s="56" t="s">
        <v>70</v>
      </c>
      <c r="H3" s="56" t="s">
        <v>418</v>
      </c>
    </row>
    <row r="4" spans="1:8" ht="200.25" customHeight="1" x14ac:dyDescent="0.25">
      <c r="A4" s="17" t="s">
        <v>90</v>
      </c>
      <c r="B4" s="1" t="str">
        <f>VLOOKUP(A4,'Pre-Decisional Scoring'!$A$5:$G$49,2)</f>
        <v xml:space="preserve">Demonstrated stable financial capacity </v>
      </c>
      <c r="C4" s="17" t="str">
        <f>VLOOKUP(A4,'Pre-Decisional Scoring'!$A$5:$G$49,6)</f>
        <v>D_14686 - Financials
14697
14458
14708</v>
      </c>
      <c r="D4" s="59"/>
      <c r="E4" s="58" t="s">
        <v>92</v>
      </c>
      <c r="G4" s="212"/>
    </row>
  </sheetData>
  <sheetProtection formatRows="0" autoFilter="0"/>
  <mergeCells count="3">
    <mergeCell ref="A1:A2"/>
    <mergeCell ref="B1:C1"/>
    <mergeCell ref="B2:C2"/>
  </mergeCells>
  <dataValidations count="1">
    <dataValidation type="list" allowBlank="1" showInputMessage="1" showErrorMessage="1" sqref="E4" xr:uid="{0724475B-1E95-4C8E-9775-FEF5E739D775}">
      <formula1>INDIRECT($A4)</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0847-2AE8-49F6-8D3F-9F9BB76ACC81}">
  <sheetPr codeName="Sheet7">
    <tabColor theme="5" tint="0.39997558519241921"/>
  </sheetPr>
  <dimension ref="A1:H29"/>
  <sheetViews>
    <sheetView tabSelected="1" workbookViewId="0">
      <pane xSplit="1" ySplit="3" topLeftCell="B17" activePane="bottomRight" state="frozen"/>
      <selection activeCell="F8" sqref="F8"/>
      <selection pane="topRight" activeCell="F8" sqref="F8"/>
      <selection pane="bottomLeft" activeCell="F8" sqref="F8"/>
      <selection pane="bottomRight" activeCell="F8" sqref="F8"/>
    </sheetView>
  </sheetViews>
  <sheetFormatPr defaultRowHeight="15" x14ac:dyDescent="0.25"/>
  <cols>
    <col min="1" max="1" width="6.42578125" style="17" customWidth="1"/>
    <col min="2" max="2" width="30.85546875" style="1" customWidth="1"/>
    <col min="3" max="3" width="22.85546875" style="17" customWidth="1"/>
    <col min="4" max="4" width="46.42578125" style="57" customWidth="1"/>
    <col min="5" max="8" width="40.140625" style="58" customWidth="1"/>
    <col min="9" max="16384" width="9.140625" style="1"/>
  </cols>
  <sheetData>
    <row r="1" spans="1:8" x14ac:dyDescent="0.25">
      <c r="A1" s="247" t="s">
        <v>409</v>
      </c>
      <c r="B1" s="249" t="str">
        <f>'Pre-Decisional Scoring'!B2</f>
        <v>Project Name: 134870 - Franklin County MIP Application</v>
      </c>
      <c r="C1" s="249"/>
      <c r="D1" s="89" t="s">
        <v>24</v>
      </c>
      <c r="E1" s="186" t="s">
        <v>432</v>
      </c>
      <c r="F1" s="120"/>
    </row>
    <row r="2" spans="1:8" x14ac:dyDescent="0.25">
      <c r="A2" s="248"/>
      <c r="B2" s="250" t="str">
        <f>'Pre-Decisional Scoring'!B3</f>
        <v>Applicant(s): Franklin County, DANC</v>
      </c>
      <c r="C2" s="250"/>
      <c r="D2" s="89" t="s">
        <v>410</v>
      </c>
      <c r="E2" s="187">
        <v>45377</v>
      </c>
      <c r="F2" s="120"/>
    </row>
    <row r="3" spans="1:8" s="51" customFormat="1" ht="31.5" x14ac:dyDescent="0.25">
      <c r="A3" s="49" t="s">
        <v>413</v>
      </c>
      <c r="B3" s="50" t="s">
        <v>414</v>
      </c>
      <c r="C3" s="49" t="s">
        <v>81</v>
      </c>
      <c r="D3" s="56" t="s">
        <v>415</v>
      </c>
      <c r="E3" s="56" t="s">
        <v>416</v>
      </c>
      <c r="F3" s="56" t="s">
        <v>466</v>
      </c>
      <c r="G3" s="56" t="s">
        <v>467</v>
      </c>
      <c r="H3" s="56" t="s">
        <v>468</v>
      </c>
    </row>
    <row r="4" spans="1:8" ht="69" customHeight="1" x14ac:dyDescent="0.25">
      <c r="A4" s="17" t="s">
        <v>94</v>
      </c>
      <c r="B4" s="1" t="str">
        <f>VLOOKUP(A4,'Pre-Decisional Scoring'!$A$5:$G$49,2)</f>
        <v>Staffing capacity plan</v>
      </c>
      <c r="C4" s="17">
        <f>VLOOKUP(A4,'Pre-Decisional Scoring'!$A$5:$G$49,6)</f>
        <v>14698</v>
      </c>
      <c r="D4" s="176" t="s">
        <v>433</v>
      </c>
      <c r="E4" s="58" t="s">
        <v>96</v>
      </c>
      <c r="F4" s="206"/>
      <c r="G4" s="206"/>
      <c r="H4" s="207"/>
    </row>
    <row r="5" spans="1:8" ht="163.5" customHeight="1" x14ac:dyDescent="0.25">
      <c r="A5" s="17" t="s">
        <v>99</v>
      </c>
      <c r="B5" s="1" t="str">
        <f>VLOOKUP(A5,'Pre-Decisional Scoring'!$A$5:$G$49,2)</f>
        <v>Applicant team’s experience in similar projects</v>
      </c>
      <c r="C5" s="17" t="str">
        <f>VLOOKUP(A5,'Pre-Decisional Scoring'!$A$5:$G$49,6)</f>
        <v>D_14740 - Summary
D_14687 - Case Studies
14764
14748
14761</v>
      </c>
      <c r="D5" s="176" t="s">
        <v>434</v>
      </c>
      <c r="E5" s="58" t="s">
        <v>101</v>
      </c>
      <c r="F5" s="208"/>
      <c r="G5" s="208"/>
      <c r="H5" s="209"/>
    </row>
    <row r="6" spans="1:8" ht="69" customHeight="1" x14ac:dyDescent="0.25">
      <c r="A6" s="17" t="s">
        <v>103</v>
      </c>
      <c r="B6" s="1" t="str">
        <f>VLOOKUP(A6,'Pre-Decisional Scoring'!$A$5:$G$49,2)</f>
        <v>Cost and timeline mitigation for aerial fiber make-ready</v>
      </c>
      <c r="C6" s="17" t="str">
        <f>VLOOKUP(A6,'Pre-Decisional Scoring'!$A$5:$G$49,6)</f>
        <v>14751
14467</v>
      </c>
      <c r="D6" s="176" t="s">
        <v>435</v>
      </c>
      <c r="E6" s="58" t="s">
        <v>105</v>
      </c>
      <c r="F6" s="206"/>
      <c r="G6" s="206"/>
      <c r="H6" s="207"/>
    </row>
    <row r="7" spans="1:8" ht="69" customHeight="1" x14ac:dyDescent="0.25">
      <c r="A7" s="17" t="s">
        <v>107</v>
      </c>
      <c r="B7" s="1" t="str">
        <f>VLOOKUP(A7,'Pre-Decisional Scoring'!$A$5:$G$49,2)</f>
        <v>Cost and timeline mitigation for underground fiber permits for right-of-way (ROW)</v>
      </c>
      <c r="C7" s="17">
        <f>VLOOKUP(A7,'Pre-Decisional Scoring'!$A$5:$G$49,6)</f>
        <v>14700</v>
      </c>
      <c r="D7" s="176" t="s">
        <v>436</v>
      </c>
      <c r="E7" s="58" t="s">
        <v>109</v>
      </c>
      <c r="F7" s="208"/>
      <c r="G7" s="208"/>
      <c r="H7" s="209"/>
    </row>
    <row r="8" spans="1:8" ht="69" customHeight="1" x14ac:dyDescent="0.25">
      <c r="A8" s="17" t="s">
        <v>117</v>
      </c>
      <c r="B8" s="1" t="str">
        <f>VLOOKUP(A8,'Pre-Decisional Scoring'!$A$5:$G$49,2)</f>
        <v>Demonstrated base of operations and capability in New York and is local to planned work</v>
      </c>
      <c r="C8" s="17" t="str">
        <f>VLOOKUP(A8,'Pre-Decisional Scoring'!$A$5:$G$49,6)</f>
        <v>14459
14702
14703</v>
      </c>
      <c r="D8" s="176" t="s">
        <v>437</v>
      </c>
      <c r="E8" s="58" t="s">
        <v>116</v>
      </c>
      <c r="F8" s="206"/>
      <c r="G8" s="206"/>
      <c r="H8" s="207"/>
    </row>
    <row r="9" spans="1:8" ht="90" x14ac:dyDescent="0.25">
      <c r="A9" s="17" t="s">
        <v>126</v>
      </c>
      <c r="B9" s="1" t="str">
        <f>VLOOKUP(A9,'Pre-Decisional Scoring'!$A$5:$G$49,2)</f>
        <v>Project size</v>
      </c>
      <c r="C9" s="17" t="str">
        <f>VLOOKUP(A9,'Pre-Decisional Scoring'!$A$5:$G$49,6)</f>
        <v>14742
14743
14744
14745
14746
14747</v>
      </c>
      <c r="D9" s="177" t="s">
        <v>438</v>
      </c>
      <c r="E9" s="58" t="s">
        <v>128</v>
      </c>
      <c r="F9" s="208"/>
      <c r="G9" s="208"/>
      <c r="H9" s="209"/>
    </row>
    <row r="10" spans="1:8" ht="69" customHeight="1" x14ac:dyDescent="0.25">
      <c r="A10" s="17" t="s">
        <v>130</v>
      </c>
      <c r="B10" s="1" t="str">
        <f>VLOOKUP(A10,'Pre-Decisional Scoring'!$A$5:$G$49,2)</f>
        <v>Locations service status</v>
      </c>
      <c r="C10" s="17" t="str">
        <f>VLOOKUP(A10,'Pre-Decisional Scoring'!$A$5:$G$49,6)</f>
        <v>14742
14743
14744</v>
      </c>
      <c r="D10" s="177" t="s">
        <v>439</v>
      </c>
      <c r="E10" s="58" t="s">
        <v>132</v>
      </c>
      <c r="F10" s="206"/>
      <c r="G10" s="206"/>
      <c r="H10" s="207"/>
    </row>
    <row r="11" spans="1:8" ht="105" x14ac:dyDescent="0.25">
      <c r="A11" s="17" t="s">
        <v>134</v>
      </c>
      <c r="B11" s="1" t="str">
        <f>VLOOKUP(A11,'Pre-Decisional Scoring'!$A$5:$G$49,2)</f>
        <v>Total cost per mile of construction</v>
      </c>
      <c r="C11" s="17" t="str">
        <f>VLOOKUP(A11,'Pre-Decisional Scoring'!$A$5:$G$49,6)</f>
        <v>Derive from:
D_14765 Budget Tab
D_14765 Location Tab
 (14749, 14750, 14752)
(14754, 14756, 14757, 14707) 
14709</v>
      </c>
      <c r="D11" s="176" t="s">
        <v>440</v>
      </c>
      <c r="E11" s="58" t="s">
        <v>136</v>
      </c>
      <c r="F11" s="208"/>
      <c r="G11" s="208"/>
      <c r="H11" s="209"/>
    </row>
    <row r="12" spans="1:8" ht="105" x14ac:dyDescent="0.25">
      <c r="A12" s="17" t="s">
        <v>138</v>
      </c>
      <c r="B12" s="1" t="str">
        <f>VLOOKUP(A12,'Pre-Decisional Scoring'!$A$5:$G$49,2)</f>
        <v>Total cost per location passed</v>
      </c>
      <c r="C12" s="17" t="str">
        <f>VLOOKUP(A12,'Pre-Decisional Scoring'!$A$5:$G$49,6)</f>
        <v>Derive from:
D_14765 Budget Tab
D_14765 Location Tab
 (14742, 14743, 14744)
(14754, 14756, 14757, 14707) 
14709</v>
      </c>
      <c r="D12" s="177" t="s">
        <v>441</v>
      </c>
      <c r="E12" s="58" t="s">
        <v>140</v>
      </c>
      <c r="F12" s="206"/>
      <c r="G12" s="206"/>
      <c r="H12" s="207"/>
    </row>
    <row r="13" spans="1:8" ht="86.25" customHeight="1" x14ac:dyDescent="0.25">
      <c r="A13" s="17" t="s">
        <v>142</v>
      </c>
      <c r="B13" s="1" t="str">
        <f>VLOOKUP(A13,'Pre-Decisional Scoring'!$A$5:$G$49,2)</f>
        <v>Matching funds for the project</v>
      </c>
      <c r="C13" s="17" t="str">
        <f>VLOOKUP(A13,'Pre-Decisional Scoring'!$A$5:$G$49,6)</f>
        <v xml:space="preserve">D_14765 Budget Tab
(14754, 14756, 14757, 14707) </v>
      </c>
      <c r="D13" s="177" t="s">
        <v>442</v>
      </c>
      <c r="E13" s="58" t="s">
        <v>144</v>
      </c>
      <c r="F13" s="208"/>
      <c r="G13" s="208"/>
      <c r="H13" s="209"/>
    </row>
    <row r="14" spans="1:8" ht="157.5" x14ac:dyDescent="0.25">
      <c r="A14" s="17" t="s">
        <v>146</v>
      </c>
      <c r="B14" s="1" t="str">
        <f>VLOOKUP(A14,'Pre-Decisional Scoring'!$A$5:$G$49,2)</f>
        <v>Deployment plan and timeline</v>
      </c>
      <c r="C14" s="17" t="str">
        <f>VLOOKUP(A14,'Pre-Decisional Scoring'!$A$5:$G$49,6)</f>
        <v>D_14688 - Project Plan
14715
14716
14717
14720</v>
      </c>
      <c r="D14" s="176" t="s">
        <v>443</v>
      </c>
      <c r="E14" s="58" t="s">
        <v>148</v>
      </c>
      <c r="F14" s="206"/>
      <c r="G14" s="206"/>
      <c r="H14" s="207"/>
    </row>
    <row r="15" spans="1:8" ht="69" customHeight="1" x14ac:dyDescent="0.25">
      <c r="A15" s="17" t="s">
        <v>150</v>
      </c>
      <c r="B15" s="1" t="str">
        <f>VLOOKUP(A15,'Pre-Decisional Scoring'!$A$5:$G$49,2)</f>
        <v>Network infrastructure sharing model</v>
      </c>
      <c r="C15" s="17" t="str">
        <f>VLOOKUP(A15,'Pre-Decisional Scoring'!$A$5:$G$49,6)</f>
        <v>D_14689 - Network Design
14718</v>
      </c>
      <c r="D15" s="176" t="s">
        <v>444</v>
      </c>
      <c r="E15" s="58" t="s">
        <v>152</v>
      </c>
      <c r="F15" s="208"/>
      <c r="G15" s="208"/>
      <c r="H15" s="209"/>
    </row>
    <row r="16" spans="1:8" ht="135" x14ac:dyDescent="0.25">
      <c r="A16" s="17" t="s">
        <v>154</v>
      </c>
      <c r="B16" s="1" t="str">
        <f>VLOOKUP(A16,'Pre-Decisional Scoring'!$A$5:$G$49,2)</f>
        <v>Risk mitigation plan</v>
      </c>
      <c r="C16" s="17" t="str">
        <f>VLOOKUP(A16,'Pre-Decisional Scoring'!$A$5:$G$49,6)</f>
        <v>14708
14709
14710
14711
14712
14719</v>
      </c>
      <c r="D16" s="177" t="s">
        <v>445</v>
      </c>
      <c r="E16" s="58" t="s">
        <v>156</v>
      </c>
      <c r="F16" s="206"/>
      <c r="G16" s="206"/>
      <c r="H16" s="207"/>
    </row>
    <row r="17" spans="1:8" ht="135" x14ac:dyDescent="0.25">
      <c r="A17" s="17" t="s">
        <v>160</v>
      </c>
      <c r="B17" s="1" t="str">
        <f>VLOOKUP(A17,'Pre-Decisional Scoring'!$A$5:$G$49,2)</f>
        <v>Complete or close to complete network design for last mile</v>
      </c>
      <c r="C17" s="17" t="str">
        <f>VLOOKUP(A17,'Pre-Decisional Scoring'!$A$5:$G$49,6)</f>
        <v>D_14689 - Network Design
14720
14755
14758
14759
14721
14722
14723</v>
      </c>
      <c r="D17" s="177" t="s">
        <v>446</v>
      </c>
      <c r="E17" s="58" t="s">
        <v>162</v>
      </c>
      <c r="F17" s="208"/>
      <c r="G17" s="208"/>
      <c r="H17" s="209"/>
    </row>
    <row r="18" spans="1:8" ht="60" x14ac:dyDescent="0.25">
      <c r="A18" s="17" t="s">
        <v>164</v>
      </c>
      <c r="B18" s="1" t="str">
        <f>VLOOKUP(A18,'Pre-Decisional Scoring'!$A$5:$G$49,2)</f>
        <v>Maps and address lists indicating the fiber routes and accompanying infrastructure proposed routing</v>
      </c>
      <c r="C18" s="17" t="str">
        <f>VLOOKUP(A18,'Pre-Decisional Scoring'!$A$5:$G$49,6)</f>
        <v>D_14690 - Maps and Addresses</v>
      </c>
      <c r="D18" s="177" t="s">
        <v>447</v>
      </c>
      <c r="E18" s="58" t="s">
        <v>166</v>
      </c>
      <c r="F18" s="206"/>
      <c r="G18" s="206"/>
      <c r="H18" s="207"/>
    </row>
    <row r="19" spans="1:8" ht="30" x14ac:dyDescent="0.25">
      <c r="A19" s="17" t="s">
        <v>168</v>
      </c>
      <c r="B19" s="1" t="str">
        <f>VLOOKUP(A19,'Pre-Decisional Scoring'!$A$5:$G$49,2)</f>
        <v>Network is completely fiber or if another medium</v>
      </c>
      <c r="C19" s="17" t="str">
        <f>VLOOKUP(A19,'Pre-Decisional Scoring'!$A$5:$G$49,6)</f>
        <v>14758
14759</v>
      </c>
      <c r="D19" s="177" t="s">
        <v>448</v>
      </c>
      <c r="E19" s="58" t="s">
        <v>170</v>
      </c>
      <c r="F19" s="208"/>
      <c r="G19" s="208"/>
      <c r="H19" s="209"/>
    </row>
    <row r="20" spans="1:8" ht="45" x14ac:dyDescent="0.25">
      <c r="A20" s="17" t="s">
        <v>172</v>
      </c>
      <c r="B20" s="1" t="str">
        <f>VLOOKUP(A20,'Pre-Decisional Scoring'!$A$5:$G$49,2)</f>
        <v>Proposed project interconnects with publicly controlled infrastructure</v>
      </c>
      <c r="C20" s="17" t="str">
        <f>VLOOKUP(A20,'Pre-Decisional Scoring'!$A$5:$G$49,6)</f>
        <v>14721
14722</v>
      </c>
      <c r="D20" s="177" t="s">
        <v>449</v>
      </c>
      <c r="E20" s="58" t="s">
        <v>174</v>
      </c>
      <c r="F20" s="206"/>
      <c r="G20" s="206"/>
      <c r="H20" s="207"/>
    </row>
    <row r="21" spans="1:8" ht="56.25" x14ac:dyDescent="0.25">
      <c r="A21" s="17" t="s">
        <v>178</v>
      </c>
      <c r="B21" s="1" t="str">
        <f>VLOOKUP(A21,'Pre-Decisional Scoring'!$A$5:$G$49,2)</f>
        <v>Service performance</v>
      </c>
      <c r="C21" s="17" t="str">
        <f>VLOOKUP(A21,'Pre-Decisional Scoring'!$A$5:$G$49,6)</f>
        <v>D_14689 - Network Design
14723</v>
      </c>
      <c r="D21" s="176" t="s">
        <v>450</v>
      </c>
      <c r="E21" s="58" t="s">
        <v>180</v>
      </c>
      <c r="F21" s="208"/>
      <c r="G21" s="208"/>
      <c r="H21" s="209"/>
    </row>
    <row r="22" spans="1:8" ht="90" x14ac:dyDescent="0.25">
      <c r="A22" s="17" t="s">
        <v>186</v>
      </c>
      <c r="B22" s="1" t="str">
        <f>VLOOKUP(A22,'Pre-Decisional Scoring'!$A$5:$G$49,2)</f>
        <v>Cybersecurity and privacy</v>
      </c>
      <c r="C22" s="17">
        <f>VLOOKUP(A22,'Pre-Decisional Scoring'!$A$5:$G$49,6)</f>
        <v>14485</v>
      </c>
      <c r="D22" s="176" t="s">
        <v>451</v>
      </c>
      <c r="E22" s="58" t="s">
        <v>188</v>
      </c>
      <c r="F22" s="206"/>
      <c r="G22" s="206"/>
      <c r="H22" s="207"/>
    </row>
    <row r="23" spans="1:8" x14ac:dyDescent="0.25">
      <c r="D23" s="177"/>
      <c r="F23" s="206"/>
      <c r="G23" s="206"/>
      <c r="H23" s="207"/>
    </row>
    <row r="24" spans="1:8" x14ac:dyDescent="0.25">
      <c r="D24" s="177"/>
      <c r="F24" s="208"/>
      <c r="G24" s="208"/>
      <c r="H24" s="209"/>
    </row>
    <row r="25" spans="1:8" x14ac:dyDescent="0.25">
      <c r="D25" s="177"/>
      <c r="F25" s="206"/>
      <c r="G25" s="206"/>
      <c r="H25" s="207"/>
    </row>
    <row r="26" spans="1:8" x14ac:dyDescent="0.25">
      <c r="D26" s="177"/>
      <c r="F26" s="208"/>
      <c r="G26" s="208"/>
      <c r="H26" s="209"/>
    </row>
    <row r="27" spans="1:8" x14ac:dyDescent="0.25">
      <c r="D27" s="177"/>
      <c r="F27" s="206"/>
      <c r="G27" s="206"/>
      <c r="H27" s="207"/>
    </row>
    <row r="28" spans="1:8" x14ac:dyDescent="0.25">
      <c r="D28" s="177"/>
      <c r="F28" s="208"/>
      <c r="G28" s="208"/>
      <c r="H28" s="209"/>
    </row>
    <row r="29" spans="1:8" x14ac:dyDescent="0.25">
      <c r="D29" s="177"/>
      <c r="F29" s="206"/>
      <c r="G29" s="206"/>
      <c r="H29" s="207"/>
    </row>
  </sheetData>
  <sheetProtection formatRows="0" autoFilter="0"/>
  <mergeCells count="3">
    <mergeCell ref="A1:A2"/>
    <mergeCell ref="B1:C1"/>
    <mergeCell ref="B2:C2"/>
  </mergeCells>
  <phoneticPr fontId="31" type="noConversion"/>
  <dataValidations count="1">
    <dataValidation type="list" allowBlank="1" showInputMessage="1" showErrorMessage="1" sqref="E4:E29" xr:uid="{7F748E23-DE78-4EE2-9225-16BED72A2AB1}">
      <formula1>INDIRECT($A4)</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2618-5446-4D72-8DF0-E53727F3B3C5}">
  <sheetPr codeName="Sheet8">
    <tabColor theme="7" tint="0.39997558519241921"/>
  </sheetPr>
  <dimension ref="A1:H6"/>
  <sheetViews>
    <sheetView tabSelected="1" zoomScaleNormal="100" workbookViewId="0">
      <pane xSplit="1" ySplit="3" topLeftCell="B4" activePane="bottomRight" state="frozen"/>
      <selection activeCell="F8" sqref="F8"/>
      <selection pane="topRight" activeCell="F8" sqref="F8"/>
      <selection pane="bottomLeft" activeCell="F8" sqref="F8"/>
      <selection pane="bottomRight" activeCell="F8" sqref="F8"/>
    </sheetView>
  </sheetViews>
  <sheetFormatPr defaultRowHeight="15" x14ac:dyDescent="0.25"/>
  <cols>
    <col min="1" max="1" width="6.42578125" style="17" customWidth="1"/>
    <col min="2" max="2" width="30.85546875" style="1" customWidth="1"/>
    <col min="3" max="3" width="22.85546875" style="17" customWidth="1"/>
    <col min="4" max="4" width="40.7109375" style="57" customWidth="1"/>
    <col min="5" max="8" width="40.140625" style="58" customWidth="1"/>
    <col min="9" max="16384" width="9.140625" style="1"/>
  </cols>
  <sheetData>
    <row r="1" spans="1:8" x14ac:dyDescent="0.25">
      <c r="A1" s="247" t="s">
        <v>409</v>
      </c>
      <c r="B1" s="249" t="str">
        <f>'Pre-Decisional Scoring'!B2</f>
        <v>Project Name: 134870 - Franklin County MIP Application</v>
      </c>
      <c r="C1" s="249"/>
      <c r="D1" s="89" t="s">
        <v>24</v>
      </c>
      <c r="E1" s="188" t="s">
        <v>452</v>
      </c>
      <c r="F1" s="120" t="s">
        <v>74</v>
      </c>
    </row>
    <row r="2" spans="1:8" x14ac:dyDescent="0.25">
      <c r="A2" s="248"/>
      <c r="B2" s="250" t="str">
        <f>'Pre-Decisional Scoring'!B3</f>
        <v>Applicant(s): Franklin County, DANC</v>
      </c>
      <c r="C2" s="250"/>
      <c r="D2" s="89" t="s">
        <v>410</v>
      </c>
      <c r="E2" s="189" t="s">
        <v>453</v>
      </c>
      <c r="F2" s="120" t="s">
        <v>76</v>
      </c>
    </row>
    <row r="3" spans="1:8" s="51" customFormat="1" ht="31.5" x14ac:dyDescent="0.25">
      <c r="A3" s="49" t="s">
        <v>413</v>
      </c>
      <c r="B3" s="50" t="s">
        <v>414</v>
      </c>
      <c r="C3" s="49" t="s">
        <v>81</v>
      </c>
      <c r="D3" s="56" t="s">
        <v>415</v>
      </c>
      <c r="E3" s="56" t="s">
        <v>416</v>
      </c>
      <c r="F3" s="56" t="s">
        <v>417</v>
      </c>
      <c r="G3" s="56" t="s">
        <v>70</v>
      </c>
      <c r="H3" s="56" t="s">
        <v>418</v>
      </c>
    </row>
    <row r="4" spans="1:8" ht="179.25" customHeight="1" x14ac:dyDescent="0.25">
      <c r="A4" s="17" t="s">
        <v>198</v>
      </c>
      <c r="B4" s="1" t="str">
        <f>VLOOKUP(A4,'Pre-Decisional Scoring'!$A$5:$G$49,2)</f>
        <v>Depth of workforce development programs and partnerships</v>
      </c>
      <c r="C4" s="17" t="str">
        <f>VLOOKUP(A4,'Pre-Decisional Scoring'!$A$5:$G$49,6)</f>
        <v>D_14740 - Summary
D_14765 - Workforce Development tab
D_15016 - Letter(s) of committment
14730
14731
14496
14732
14486
14733</v>
      </c>
      <c r="D4" s="59" t="s">
        <v>454</v>
      </c>
      <c r="E4" s="58" t="s">
        <v>200</v>
      </c>
    </row>
    <row r="5" spans="1:8" ht="179.25" customHeight="1" x14ac:dyDescent="0.25">
      <c r="A5" s="17" t="s">
        <v>202</v>
      </c>
      <c r="B5" s="1" t="str">
        <f>VLOOKUP(A5,'Pre-Decisional Scoring'!$A$5:$G$49,2)</f>
        <v>MWBE (and SDVOB, if applicable) participation</v>
      </c>
      <c r="C5" s="17" t="str">
        <f>VLOOKUP(A5,'Pre-Decisional Scoring'!$A$5:$G$49,6)</f>
        <v>14445
2365 - Certification</v>
      </c>
      <c r="D5" s="59" t="s">
        <v>455</v>
      </c>
      <c r="E5" s="58" t="s">
        <v>204</v>
      </c>
    </row>
    <row r="6" spans="1:8" ht="179.25" customHeight="1" x14ac:dyDescent="0.25">
      <c r="A6" s="17" t="s">
        <v>206</v>
      </c>
      <c r="B6" s="1" t="str">
        <f>VLOOKUP(A6,'Pre-Decisional Scoring'!$A$5:$G$49,2)</f>
        <v xml:space="preserve">Intent to hire additional employees if the Applicant is selected to be a Grantee </v>
      </c>
      <c r="C6" s="17" t="str">
        <f>VLOOKUP(A6,'Pre-Decisional Scoring'!$A$5:$G$49,6)</f>
        <v>D_14765 - Workforce Development tab</v>
      </c>
      <c r="D6" s="59" t="s">
        <v>456</v>
      </c>
      <c r="E6" s="58" t="s">
        <v>208</v>
      </c>
    </row>
  </sheetData>
  <sheetProtection formatRows="0" autoFilter="0"/>
  <mergeCells count="3">
    <mergeCell ref="A1:A2"/>
    <mergeCell ref="B1:C1"/>
    <mergeCell ref="B2:C2"/>
  </mergeCells>
  <dataValidations count="1">
    <dataValidation type="list" allowBlank="1" showInputMessage="1" showErrorMessage="1" sqref="E4:E6" xr:uid="{414E98E7-DEFA-4C85-9E82-3DD85CB4EFD7}">
      <formula1>INDIRECT($A4)</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F50A1-D31B-45F2-BD37-F1F3B4AB04F0}">
  <sheetPr codeName="Sheet9">
    <tabColor theme="6" tint="0.39997558519241921"/>
  </sheetPr>
  <dimension ref="A1:H11"/>
  <sheetViews>
    <sheetView tabSelected="1" workbookViewId="0">
      <pane xSplit="1" ySplit="3" topLeftCell="B4" activePane="bottomRight" state="frozen"/>
      <selection pane="topRight" activeCell="B1" sqref="B1"/>
      <selection pane="bottomLeft" activeCell="A2" sqref="A2"/>
      <selection pane="bottomRight" activeCell="F8" sqref="F8"/>
    </sheetView>
  </sheetViews>
  <sheetFormatPr defaultRowHeight="15" x14ac:dyDescent="0.25"/>
  <cols>
    <col min="1" max="1" width="6.42578125" style="17" customWidth="1"/>
    <col min="2" max="2" width="30.85546875" style="1" customWidth="1"/>
    <col min="3" max="3" width="22.85546875" style="17" customWidth="1"/>
    <col min="4" max="4" width="40.7109375" style="57" customWidth="1"/>
    <col min="5" max="8" width="40.140625" style="58" customWidth="1"/>
    <col min="9" max="16384" width="9.140625" style="1"/>
  </cols>
  <sheetData>
    <row r="1" spans="1:8" x14ac:dyDescent="0.25">
      <c r="A1" s="247" t="s">
        <v>409</v>
      </c>
      <c r="B1" s="249" t="str">
        <f>'Pre-Decisional Scoring'!B2</f>
        <v>Project Name: 134870 - Franklin County MIP Application</v>
      </c>
      <c r="C1" s="249"/>
      <c r="D1" s="89" t="s">
        <v>24</v>
      </c>
      <c r="E1" s="190" t="s">
        <v>457</v>
      </c>
      <c r="F1" s="120" t="s">
        <v>74</v>
      </c>
    </row>
    <row r="2" spans="1:8" x14ac:dyDescent="0.25">
      <c r="A2" s="248"/>
      <c r="B2" s="250" t="str">
        <f>'Pre-Decisional Scoring'!B3</f>
        <v>Applicant(s): Franklin County, DANC</v>
      </c>
      <c r="C2" s="250"/>
      <c r="D2" s="89" t="s">
        <v>410</v>
      </c>
      <c r="E2" s="191">
        <v>45383</v>
      </c>
      <c r="F2" s="120" t="s">
        <v>76</v>
      </c>
    </row>
    <row r="3" spans="1:8" s="51" customFormat="1" ht="31.5" x14ac:dyDescent="0.25">
      <c r="A3" s="49" t="s">
        <v>413</v>
      </c>
      <c r="B3" s="50" t="s">
        <v>414</v>
      </c>
      <c r="C3" s="49" t="s">
        <v>81</v>
      </c>
      <c r="D3" s="56" t="s">
        <v>415</v>
      </c>
      <c r="E3" s="56" t="s">
        <v>416</v>
      </c>
      <c r="F3" s="56" t="s">
        <v>417</v>
      </c>
      <c r="G3" s="56" t="s">
        <v>70</v>
      </c>
      <c r="H3" s="56" t="s">
        <v>418</v>
      </c>
    </row>
    <row r="4" spans="1:8" ht="85.5" customHeight="1" x14ac:dyDescent="0.25">
      <c r="A4" s="63" t="s">
        <v>86</v>
      </c>
      <c r="C4" s="17" t="str">
        <f>VLOOKUP(A4,'Pre-Decisional Scoring'!$A$5:$G$49,6)</f>
        <v>D_14740 - Summary
14695
14696
14713</v>
      </c>
      <c r="D4" s="59" t="s">
        <v>458</v>
      </c>
      <c r="E4" s="58" t="s">
        <v>88</v>
      </c>
    </row>
    <row r="5" spans="1:8" ht="75" x14ac:dyDescent="0.25">
      <c r="A5" s="63" t="s">
        <v>110</v>
      </c>
      <c r="B5" s="1" t="str">
        <f>VLOOKUP(A5,'Pre-Decisional Scoring'!$A$5:$G$49,2)</f>
        <v>Applicant's compliance history</v>
      </c>
      <c r="C5" s="17" t="str">
        <f>VLOOKUP(A5,'Pre-Decisional Scoring'!$A$5:$G$49,6)</f>
        <v>14468
14469
14470
14473</v>
      </c>
      <c r="D5" s="59" t="s">
        <v>459</v>
      </c>
      <c r="E5" s="58" t="s">
        <v>112</v>
      </c>
    </row>
    <row r="6" spans="1:8" ht="60" x14ac:dyDescent="0.25">
      <c r="A6" s="63" t="s">
        <v>114</v>
      </c>
      <c r="B6" s="1" t="str">
        <f>VLOOKUP(A6,'Pre-Decisional Scoring'!$A$5:$G$49,2)</f>
        <v>Current or previous participation in the Affordable Connectivity Program (ACP) or other public subsidy programs</v>
      </c>
      <c r="C6" s="17">
        <f>VLOOKUP(A6,'Pre-Decisional Scoring'!$A$5:$G$49,6)</f>
        <v>14701</v>
      </c>
      <c r="D6" s="59" t="s">
        <v>460</v>
      </c>
      <c r="E6" s="58" t="s">
        <v>116</v>
      </c>
    </row>
    <row r="7" spans="1:8" ht="85.5" customHeight="1" x14ac:dyDescent="0.25">
      <c r="A7" s="63" t="s">
        <v>182</v>
      </c>
      <c r="B7" s="1" t="str">
        <f>VLOOKUP(A7,'Pre-Decisional Scoring'!$A$5:$G$49,2)</f>
        <v>Service level pricing</v>
      </c>
      <c r="C7" s="17" t="str">
        <f>VLOOKUP(A7,'Pre-Decisional Scoring'!$A$5:$G$49,6)</f>
        <v>D_14765 - Service Tiers Tab
14760</v>
      </c>
      <c r="D7" s="59" t="s">
        <v>461</v>
      </c>
      <c r="E7" s="58" t="s">
        <v>184</v>
      </c>
    </row>
    <row r="8" spans="1:8" ht="85.5" customHeight="1" x14ac:dyDescent="0.25">
      <c r="A8" s="63" t="s">
        <v>189</v>
      </c>
      <c r="B8" s="1" t="str">
        <f>VLOOKUP(A8,'Pre-Decisional Scoring'!$A$5:$G$49,2)</f>
        <v>Marketing plans</v>
      </c>
      <c r="C8" s="17">
        <f>VLOOKUP(A8,'Pre-Decisional Scoring'!$A$5:$G$49,6)</f>
        <v>14724</v>
      </c>
      <c r="D8" s="59" t="s">
        <v>462</v>
      </c>
      <c r="E8" s="58" t="s">
        <v>191</v>
      </c>
    </row>
    <row r="9" spans="1:8" ht="75" x14ac:dyDescent="0.25">
      <c r="A9" s="63" t="s">
        <v>192</v>
      </c>
      <c r="B9" s="1" t="str">
        <f>VLOOKUP(A9,'Pre-Decisional Scoring'!$A$5:$G$49,2)</f>
        <v>Customer service and support plan</v>
      </c>
      <c r="C9" s="17" t="str">
        <f>VLOOKUP(A9,'Pre-Decisional Scoring'!$A$5:$G$49,6)</f>
        <v>14480
14481
14482
14725</v>
      </c>
      <c r="D9" s="59" t="s">
        <v>463</v>
      </c>
      <c r="E9" s="58" t="s">
        <v>194</v>
      </c>
    </row>
    <row r="10" spans="1:8" ht="85.5" customHeight="1" x14ac:dyDescent="0.25">
      <c r="A10" s="63" t="s">
        <v>212</v>
      </c>
      <c r="B10" s="1" t="str">
        <f>VLOOKUP(A10,'Pre-Decisional Scoring'!$A$5:$G$49,2)</f>
        <v>Eligible Partners</v>
      </c>
      <c r="C10" s="17" t="str">
        <f>VLOOKUP(A10,'Pre-Decisional Scoring'!$A$5:$G$49,6)</f>
        <v>D_15016 - Letter(s) of commitment
D_15018 - Additional Doc(s)
14733</v>
      </c>
      <c r="D10" s="59" t="s">
        <v>464</v>
      </c>
      <c r="E10" s="58" t="s">
        <v>214</v>
      </c>
    </row>
    <row r="11" spans="1:8" ht="85.5" customHeight="1" x14ac:dyDescent="0.25">
      <c r="A11" s="63" t="s">
        <v>216</v>
      </c>
      <c r="B11" s="1" t="str">
        <f>VLOOKUP(A11,'Pre-Decisional Scoring'!$A$5:$G$49,2)</f>
        <v>Letters of Commitment to operate on the network from one or more ISP</v>
      </c>
      <c r="C11" s="17" t="str">
        <f>VLOOKUP(A11,'Pre-Decisional Scoring'!$A$5:$G$49,6)</f>
        <v>D_14691 - Letter(s) from ISP(s)
14734</v>
      </c>
      <c r="D11" s="59" t="s">
        <v>465</v>
      </c>
      <c r="E11" s="58" t="s">
        <v>218</v>
      </c>
    </row>
  </sheetData>
  <sheetProtection formatRows="0" autoFilter="0"/>
  <mergeCells count="3">
    <mergeCell ref="A1:A2"/>
    <mergeCell ref="B1:C1"/>
    <mergeCell ref="B2:C2"/>
  </mergeCells>
  <dataValidations count="1">
    <dataValidation type="list" allowBlank="1" showInputMessage="1" showErrorMessage="1" sqref="E4:E11" xr:uid="{119A76A3-408D-4AA5-8F85-E3F9C0ABEE3A}">
      <formula1>INDIRECT($A4)</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1cc6e0-dca9-480e-a488-ff616ac38842">
      <Terms xmlns="http://schemas.microsoft.com/office/infopath/2007/PartnerControls"/>
    </lcf76f155ced4ddcb4097134ff3c332f>
    <TaxCatchAll xmlns="2c54be1b-b914-404c-8c0e-caa365afccd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E0AFA256257B49A0DC92CF358C4489" ma:contentTypeVersion="15" ma:contentTypeDescription="Create a new document." ma:contentTypeScope="" ma:versionID="79695d123e19467327dc121215ec559a">
  <xsd:schema xmlns:xsd="http://www.w3.org/2001/XMLSchema" xmlns:xs="http://www.w3.org/2001/XMLSchema" xmlns:p="http://schemas.microsoft.com/office/2006/metadata/properties" xmlns:ns2="aa1cc6e0-dca9-480e-a488-ff616ac38842" xmlns:ns3="2c54be1b-b914-404c-8c0e-caa365afccd4" targetNamespace="http://schemas.microsoft.com/office/2006/metadata/properties" ma:root="true" ma:fieldsID="7e630849be527385bc4bdd393a6c3009" ns2:_="" ns3:_="">
    <xsd:import namespace="aa1cc6e0-dca9-480e-a488-ff616ac38842"/>
    <xsd:import namespace="2c54be1b-b914-404c-8c0e-caa365afcc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cc6e0-dca9-480e-a488-ff616ac38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2be2f79-cf35-4820-ad95-713351ffb2e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54be1b-b914-404c-8c0e-caa365afccd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fa4e887-a0be-4290-9912-3c90bd65a9ea}" ma:internalName="TaxCatchAll" ma:showField="CatchAllData" ma:web="2c54be1b-b914-404c-8c0e-caa365afc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607008-044E-4FAE-A9C7-32606C759FC2}">
  <ds:schemaRefs>
    <ds:schemaRef ds:uri="http://schemas.microsoft.com/sharepoint/v3/contenttype/forms"/>
  </ds:schemaRefs>
</ds:datastoreItem>
</file>

<file path=customXml/itemProps2.xml><?xml version="1.0" encoding="utf-8"?>
<ds:datastoreItem xmlns:ds="http://schemas.openxmlformats.org/officeDocument/2006/customXml" ds:itemID="{D4AE51C9-39B0-424C-A7DE-EEAB7DD51412}">
  <ds:schemaRefs>
    <ds:schemaRef ds:uri="http://schemas.microsoft.com/office/2006/metadata/properties"/>
    <ds:schemaRef ds:uri="http://schemas.microsoft.com/office/infopath/2007/PartnerControls"/>
    <ds:schemaRef ds:uri="aa1cc6e0-dca9-480e-a488-ff616ac38842"/>
    <ds:schemaRef ds:uri="2c54be1b-b914-404c-8c0e-caa365afccd4"/>
  </ds:schemaRefs>
</ds:datastoreItem>
</file>

<file path=customXml/itemProps3.xml><?xml version="1.0" encoding="utf-8"?>
<ds:datastoreItem xmlns:ds="http://schemas.openxmlformats.org/officeDocument/2006/customXml" ds:itemID="{A4AD6736-456F-49FB-93E9-993D95C59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1cc6e0-dca9-480e-a488-ff616ac38842"/>
    <ds:schemaRef ds:uri="2c54be1b-b914-404c-8c0e-caa365afc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vt:lpstr>
      <vt:lpstr>Pre-Decisional Scoring</vt:lpstr>
      <vt:lpstr>CFA MIP Questions</vt:lpstr>
      <vt:lpstr>Reviewer-CAO Ops</vt:lpstr>
      <vt:lpstr>Reviewer-CAO Research-Data</vt:lpstr>
      <vt:lpstr>Reviewer-ESD Finance</vt:lpstr>
      <vt:lpstr>Reviewer-LiRo</vt:lpstr>
      <vt:lpstr>Reviewer-CAO DE</vt:lpstr>
      <vt:lpstr>Reviewer-CAO PM</vt:lpstr>
      <vt:lpstr>'Pre-Decisional Scoring'!Print_Area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Niket Parikh</dc:creator>
  <cp:keywords/>
  <dc:description/>
  <cp:lastModifiedBy>Clemmer, Jaclyn (ESD)</cp:lastModifiedBy>
  <cp:revision/>
  <dcterms:created xsi:type="dcterms:W3CDTF">2024-02-08T19:15:39Z</dcterms:created>
  <dcterms:modified xsi:type="dcterms:W3CDTF">2024-10-30T13:07:25Z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0x0101006BE0AFA256257B49A0DC92CF358C4489</vt:lpwstr>
  </property>
  <property fmtid="{D5CDD505-2E9C-101B-9397-08002B2CF9AE}" pid="3" name="MediaServiceImageTags">
    <vt:lpwstr/>
  </property>
</Properties>
</file>